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אודות הדגימה - About" sheetId="1" r:id="rId1"/>
    <sheet name="יד2 - מכירה והשכרה" sheetId="2" r:id="rId2"/>
    <sheet name="יד2 - פרויקטים" sheetId="3" r:id="rId3"/>
    <sheet name="מדלן - מודעות" sheetId="4" r:id="rId4"/>
    <sheet name="מדלן - פרויקטים" sheetId="5" r:id="rId5"/>
    <sheet name="בדיקת כיסוי" sheetId="6" r:id="rId6"/>
    <sheet name="בדיקת דיוק" sheetId="7" r:id="rId7"/>
  </sheets>
  <definedNames>
    <definedName name="_xlnm._FilterDatabase" localSheetId="1" hidden="1">'יד2 - מכירה והשכרה'!$A$1:$AP$21</definedName>
    <definedName name="_xlnm._FilterDatabase" localSheetId="2" hidden="1">'יד2 - פרויקטים'!$A$1:$V$7</definedName>
    <definedName name="_xlnm._FilterDatabase" localSheetId="3" hidden="1">'מדלן - מודעות'!$A$1:$BD$21</definedName>
    <definedName name="_xlnm._FilterDatabase" localSheetId="4" hidden="1">'מדלן - פרויקטים'!$A$1:$R$7</definedName>
  </definedNames>
  <calcPr calcId="124519" fullCalcOnLoad="1"/>
</workbook>
</file>

<file path=xl/styles.xml><?xml version="1.0" encoding="utf-8"?>
<styleSheet xmlns="http://schemas.openxmlformats.org/spreadsheetml/2006/main">
  <fonts count="3">
    <font>
      <sz val="11"/>
      <color theme="1"/>
      <name val="Calibri"/>
      <family val="2"/>
      <scheme val="minor"/>
    </font>
    <font>
      <b/>
      <sz val="11"/>
      <color rgb="FFFFFFFF"/>
      <name val="Calibri"/>
      <family val="2"/>
      <scheme val="minor"/>
    </font>
    <font>
      <u/>
      <sz val="11"/>
      <color rgb="FF0563C1"/>
      <name val="Calibri"/>
      <family val="2"/>
      <scheme val="minor"/>
    </font>
  </fonts>
  <fills count="4">
    <fill>
      <patternFill patternType="none"/>
    </fill>
    <fill>
      <patternFill patternType="gray125"/>
    </fill>
    <fill>
      <patternFill patternType="solid">
        <fgColor rgb="FF1F4E78"/>
        <bgColor indexed="64"/>
      </patternFill>
    </fill>
    <fill>
      <patternFill patternType="solid">
        <fgColor rgb="FF7F6000"/>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wrapText="1"/>
    </xf>
    <xf numFmtId="0" fontId="1" fillId="3" borderId="0" xfId="0" applyFont="1" applyFill="1" applyAlignment="1">
      <alignment vertical="center" wrapText="1"/>
    </xf>
    <xf numFmtId="0" fontId="2"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9"/>
  <sheetViews>
    <sheetView rightToLeft="1" tabSelected="1" workbookViewId="0"/>
  </sheetViews>
  <sheetFormatPr defaultRowHeight="15"/>
  <cols>
    <col min="1" max="1" width="110.7109375" customWidth="1"/>
  </cols>
  <sheetData>
    <row r="1">
      <c r="A1" t="inlineStr">
        <is>
          <t>דגימה מתוך סריקה מלאה של יד2 ומדלן - כל הארץ, מכירה והשכרה, כולל פרויקטים חדשים.</t>
        </is>
      </c>
    </row>
    <row r="2">
      <c r="A2" t="inlineStr">
        <is>
          <t>בקובץ המלא: כ-122,000 מודעות מיד2, כ-45,000 מודעות ממדלן, כ-500 פרויקטים ביד2 וכ-560 פרויקטים במדלן, כ-60 עמודות למודעה.</t>
        </is>
      </c>
    </row>
    <row r="3">
      <c r="A3" t="inlineStr">
        <is>
          <t>כאן: 20 מודעות יד2, 20 מודעות מדלן, 6 + 6 פרויקטים - נבחרו אקראית, ערים שונות.</t>
        </is>
      </c>
    </row>
    <row r="4">
      <c r="A4" t="inlineStr">
        <is>
          <t>הגיליונות 'בדיקת כיסוי' ו'בדיקת דיוק' הם אלה של הריצה המלאה, לא של הדגימה.</t>
        </is>
      </c>
    </row>
    <row r="5">
      <c r="A5" t="inlineStr">
        <is>
          <t>שמות מפרסמים, מספרי רישיון תיווך ומספרי טלפון הוסרו. הקישורים הם למודעות הציבוריות באתרים (מודעה שירדה לא תיפתח).</t>
        </is>
      </c>
    </row>
    <row r="6">
      <c r="A6" t="inlineStr">
        <is>
          <t/>
        </is>
      </c>
    </row>
    <row r="7">
      <c r="A7" t="inlineStr">
        <is>
          <t>A sample of a full scan of Yad2 and Madlan: all of Israel, sale and rent, plus new-build projects.</t>
        </is>
      </c>
    </row>
    <row r="8">
      <c r="A8" t="inlineStr">
        <is>
          <t>Full file: ~122,000 Yad2 listings, ~45,000 Madlan listings, ~500 + ~560 projects, up to ~60 columns per listing.</t>
        </is>
      </c>
    </row>
    <row r="9">
      <c r="A9" t="inlineStr">
        <is>
          <t>Advertiser names, broker licence numbers and phone numbers are removed. Links point to the public listing pages.</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P21"/>
  <sheetViews>
    <sheetView rightToLeft="1"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14.7109375" customWidth="1"/>
    <col min="2" max="2" width="48.7109375" customWidth="1"/>
    <col min="3" max="34" width="14.7109375" customWidth="1"/>
    <col min="35" max="35" width="60.7109375" customWidth="1"/>
    <col min="36" max="42" width="14.7109375" customWidth="1"/>
  </cols>
  <sheetData>
    <row r="1">
      <c r="A1" s="1" t="inlineStr">
        <is>
          <t>אתר מקור</t>
        </is>
      </c>
      <c r="B1" s="2" t="inlineStr">
        <is>
          <t>קישור למודעה</t>
        </is>
      </c>
      <c r="C1" s="1" t="inlineStr">
        <is>
          <t>מספר מודעה</t>
        </is>
      </c>
      <c r="D1" s="1" t="inlineStr">
        <is>
          <t>תאריך פרסום</t>
        </is>
      </c>
      <c r="E1" s="1" t="inlineStr">
        <is>
          <t>תאריך תיעוד</t>
        </is>
      </c>
      <c r="F1" s="1" t="inlineStr">
        <is>
          <t>סוג עסקה</t>
        </is>
      </c>
      <c r="G1" s="1" t="inlineStr">
        <is>
          <t>עיר</t>
        </is>
      </c>
      <c r="H1" s="1" t="inlineStr">
        <is>
          <t>שכונה</t>
        </is>
      </c>
      <c r="I1" s="1" t="inlineStr">
        <is>
          <t>רחוב</t>
        </is>
      </c>
      <c r="J1" s="1" t="inlineStr">
        <is>
          <t>מספר בית</t>
        </is>
      </c>
      <c r="K1" s="1" t="inlineStr">
        <is>
          <t>שם פרויקט</t>
        </is>
      </c>
      <c r="L1" s="1" t="inlineStr">
        <is>
          <t>מחיר מבוקש</t>
        </is>
      </c>
      <c r="M1" s="1" t="inlineStr">
        <is>
          <t>מחיר קודם</t>
        </is>
      </c>
      <c r="N1" s="1" t="inlineStr">
        <is>
          <t>מחיר למ״ר לפי יד2</t>
        </is>
      </c>
      <c r="O1" s="1" t="inlineStr">
        <is>
          <t>סוג נכס</t>
        </is>
      </c>
      <c r="P1" s="1" t="inlineStr">
        <is>
          <t>מספר חדרים</t>
        </is>
      </c>
      <c r="Q1" s="1" t="inlineStr">
        <is>
          <t>שטח מוצג בכותרת</t>
        </is>
      </c>
      <c r="R1" s="1" t="inlineStr">
        <is>
          <t>שטח בנוי</t>
        </is>
      </c>
      <c r="S1" s="1" t="inlineStr">
        <is>
          <t>קומה</t>
        </is>
      </c>
      <c r="T1" s="1" t="inlineStr">
        <is>
          <t>מספר קומות בבניין</t>
        </is>
      </c>
      <c r="U1" s="1" t="inlineStr">
        <is>
          <t>מצב הנכס</t>
        </is>
      </c>
      <c r="V1" s="1" t="inlineStr">
        <is>
          <t>מספר חניות</t>
        </is>
      </c>
      <c r="W1" s="1" t="inlineStr">
        <is>
          <t>ממ״ד</t>
        </is>
      </c>
      <c r="X1" s="1" t="inlineStr">
        <is>
          <t>מקלט בבניין</t>
        </is>
      </c>
      <c r="Y1" s="1" t="inlineStr">
        <is>
          <t>מרפסת</t>
        </is>
      </c>
      <c r="Z1" s="1" t="inlineStr">
        <is>
          <t>מעלית</t>
        </is>
      </c>
      <c r="AA1" s="1" t="inlineStr">
        <is>
          <t>מיזוג</t>
        </is>
      </c>
      <c r="AB1" s="1" t="inlineStr">
        <is>
          <t>דוד שמש</t>
        </is>
      </c>
      <c r="AC1" s="1" t="inlineStr">
        <is>
          <t>מחסן</t>
        </is>
      </c>
      <c r="AD1" s="1" t="inlineStr">
        <is>
          <t>נגישות לנכים</t>
        </is>
      </c>
      <c r="AE1" s="1" t="inlineStr">
        <is>
          <t>משופץ לפי פרטי הנכס</t>
        </is>
      </c>
      <c r="AF1" s="1" t="inlineStr">
        <is>
          <t>תאריך כניסה</t>
        </is>
      </c>
      <c r="AG1" s="1" t="inlineStr">
        <is>
          <t>מפרסם</t>
        </is>
      </c>
      <c r="AH1" s="1" t="inlineStr">
        <is>
          <t>מספר רישיון מתווך</t>
        </is>
      </c>
      <c r="AI1" s="1" t="inlineStr">
        <is>
          <t>תיאור חופשי</t>
        </is>
      </c>
      <c r="AJ1" s="2" t="inlineStr">
        <is>
          <t>סוג מפרסם</t>
        </is>
      </c>
      <c r="AK1" s="2" t="inlineStr">
        <is>
          <t>מספר מרפסות</t>
        </is>
      </c>
      <c r="AL1" s="2" t="inlineStr">
        <is>
          <t>שטח גינה</t>
        </is>
      </c>
      <c r="AM1" s="2" t="inlineStr">
        <is>
          <t>סורגים</t>
        </is>
      </c>
      <c r="AN1" s="2" t="inlineStr">
        <is>
          <t>על עמודים</t>
        </is>
      </c>
      <c r="AO1" s="2" t="inlineStr">
        <is>
          <t>אזור</t>
        </is>
      </c>
      <c r="AP1" s="2" t="inlineStr">
        <is>
          <t>תאריך עדכון אחרון</t>
        </is>
      </c>
    </row>
    <row r="2">
      <c r="A2" t="inlineStr">
        <is>
          <t>יד2</t>
        </is>
      </c>
      <c r="B2" s="3" t="str">
        <f>HYPERLINK("https://www.yad2.co.il/realestate/item/hlw2cr1v","https://www.yad2.co.il/realestate/item/hlw2cr1v")</f>
        <v>https://www.yad2.co.il/realestate/item/hlw2cr1v</v>
      </c>
      <c r="C2">
        <v>85907112</v>
      </c>
      <c r="D2" t="inlineStr">
        <is>
          <t>18/10/2026</t>
        </is>
      </c>
      <c r="E2" t="inlineStr">
        <is>
          <t>27/10/2026</t>
        </is>
      </c>
      <c r="F2" t="inlineStr">
        <is>
          <t>השכרה</t>
        </is>
      </c>
      <c r="G2" t="inlineStr">
        <is>
          <t>ירושלים</t>
        </is>
      </c>
      <c r="H2" t="inlineStr">
        <is>
          <t>קטמון הישנה</t>
        </is>
      </c>
      <c r="I2" t="inlineStr">
        <is>
          <t>נקדימון</t>
        </is>
      </c>
      <c r="J2">
        <v>7</v>
      </c>
      <c r="L2">
        <v>8000</v>
      </c>
      <c r="O2" t="inlineStr">
        <is>
          <t>דירה</t>
        </is>
      </c>
      <c r="P2">
        <v>4</v>
      </c>
      <c r="Q2">
        <v>70</v>
      </c>
      <c r="R2">
        <v>70</v>
      </c>
      <c r="S2">
        <v>2</v>
      </c>
      <c r="T2">
        <v>3</v>
      </c>
      <c r="U2" t="inlineStr">
        <is>
          <t>במצב שמור</t>
        </is>
      </c>
      <c r="V2">
        <v>0</v>
      </c>
      <c r="W2" t="inlineStr">
        <is>
          <t>לא</t>
        </is>
      </c>
      <c r="X2" t="inlineStr">
        <is>
          <t>לא</t>
        </is>
      </c>
      <c r="Y2" t="inlineStr">
        <is>
          <t>כן</t>
        </is>
      </c>
      <c r="Z2" t="inlineStr">
        <is>
          <t>לא</t>
        </is>
      </c>
      <c r="AA2" t="inlineStr">
        <is>
          <t>כן</t>
        </is>
      </c>
      <c r="AB2" t="inlineStr">
        <is>
          <t>כן</t>
        </is>
      </c>
      <c r="AC2" t="inlineStr">
        <is>
          <t>לא</t>
        </is>
      </c>
      <c r="AD2" t="inlineStr">
        <is>
          <t>לא</t>
        </is>
      </c>
      <c r="AE2" t="inlineStr">
        <is>
          <t>לא</t>
        </is>
      </c>
      <c r="AF2" t="inlineStr">
        <is>
          <t>גמישה</t>
        </is>
      </c>
      <c r="AI2" t="inlineStr">
        <is>
          <t>השכרה, דירה, קומה 2, ירושלים</t>
        </is>
      </c>
      <c r="AJ2" t="inlineStr">
        <is>
          <t>פרטי</t>
        </is>
      </c>
      <c r="AK2">
        <v>1</v>
      </c>
      <c r="AM2" t="inlineStr">
        <is>
          <t>לא</t>
        </is>
      </c>
      <c r="AN2" t="inlineStr">
        <is>
          <t>לא</t>
        </is>
      </c>
      <c r="AO2" t="inlineStr">
        <is>
          <t>אזור ירושלים</t>
        </is>
      </c>
      <c r="AP2" t="inlineStr">
        <is>
          <t>18/10/2026</t>
        </is>
      </c>
    </row>
    <row r="3">
      <c r="A3" t="inlineStr">
        <is>
          <t>יד2</t>
        </is>
      </c>
      <c r="B3" s="3" t="str">
        <f>HYPERLINK("https://www.yad2.co.il/realestate/item/xcch2jcp","https://www.yad2.co.il/realestate/item/xcch2jcp")</f>
        <v>https://www.yad2.co.il/realestate/item/xcch2jcp</v>
      </c>
      <c r="C3">
        <v>85836873</v>
      </c>
      <c r="D3" t="inlineStr">
        <is>
          <t>07/08/2025</t>
        </is>
      </c>
      <c r="E3" t="inlineStr">
        <is>
          <t>27/10/2026</t>
        </is>
      </c>
      <c r="F3" t="inlineStr">
        <is>
          <t>השכרה</t>
        </is>
      </c>
      <c r="G3" t="inlineStr">
        <is>
          <t>חיפה</t>
        </is>
      </c>
      <c r="H3" t="inlineStr">
        <is>
          <t>יל"ג</t>
        </is>
      </c>
      <c r="I3" t="inlineStr">
        <is>
          <t>השומר</t>
        </is>
      </c>
      <c r="L3">
        <v>1800</v>
      </c>
      <c r="O3" t="inlineStr">
        <is>
          <t>דירה</t>
        </is>
      </c>
      <c r="P3">
        <v>2</v>
      </c>
      <c r="Q3">
        <v>40</v>
      </c>
      <c r="R3">
        <v>40</v>
      </c>
      <c r="S3" t="inlineStr">
        <is>
          <t>קרקע</t>
        </is>
      </c>
      <c r="T3">
        <v>4</v>
      </c>
      <c r="U3" t="inlineStr">
        <is>
          <t>משופץ</t>
        </is>
      </c>
      <c r="V3">
        <v>0</v>
      </c>
      <c r="W3" t="inlineStr">
        <is>
          <t>לא</t>
        </is>
      </c>
      <c r="X3" t="inlineStr">
        <is>
          <t>לא</t>
        </is>
      </c>
      <c r="Y3" t="inlineStr">
        <is>
          <t>כן</t>
        </is>
      </c>
      <c r="Z3" t="inlineStr">
        <is>
          <t>לא</t>
        </is>
      </c>
      <c r="AA3" t="inlineStr">
        <is>
          <t>כן</t>
        </is>
      </c>
      <c r="AB3" t="inlineStr">
        <is>
          <t>לא</t>
        </is>
      </c>
      <c r="AC3" t="inlineStr">
        <is>
          <t>לא</t>
        </is>
      </c>
      <c r="AD3" t="inlineStr">
        <is>
          <t>לא</t>
        </is>
      </c>
      <c r="AE3" t="inlineStr">
        <is>
          <t>כן</t>
        </is>
      </c>
      <c r="AF3" t="inlineStr">
        <is>
          <t>כניסה מיידית</t>
        </is>
      </c>
      <c r="AI3" t="inlineStr">
        <is>
          <t>שוק תלפיות לשכירות דירה נהדרת משופצת במחיר סופר הוגן מחכה לדיירים טובים ואכפתים דקה להיכה לבתי קפה מסעדות בארים תחבורה ועוד- מפתח k050</t>
        </is>
      </c>
      <c r="AJ3" t="inlineStr">
        <is>
          <t>תיווך / מסחרי</t>
        </is>
      </c>
      <c r="AK3">
        <v>1</v>
      </c>
      <c r="AM3" t="inlineStr">
        <is>
          <t>לא</t>
        </is>
      </c>
      <c r="AN3" t="inlineStr">
        <is>
          <t>לא</t>
        </is>
      </c>
      <c r="AO3" t="inlineStr">
        <is>
          <t>אזור חיפה והסביבה</t>
        </is>
      </c>
      <c r="AP3" t="inlineStr">
        <is>
          <t>27/10/2026</t>
        </is>
      </c>
    </row>
    <row r="4">
      <c r="A4" t="inlineStr">
        <is>
          <t>יד2</t>
        </is>
      </c>
      <c r="B4" s="3" t="str">
        <f>HYPERLINK("https://www.yad2.co.il/realestate/item/10a43px9","https://www.yad2.co.il/realestate/item/10a43px9")</f>
        <v>https://www.yad2.co.il/realestate/item/10a43px9</v>
      </c>
      <c r="C4">
        <v>74527295</v>
      </c>
      <c r="D4" t="inlineStr">
        <is>
          <t>17/05/2026</t>
        </is>
      </c>
      <c r="E4" t="inlineStr">
        <is>
          <t>27/10/2026</t>
        </is>
      </c>
      <c r="F4" t="inlineStr">
        <is>
          <t>השכרה</t>
        </is>
      </c>
      <c r="G4" t="inlineStr">
        <is>
          <t>גבעת זאב</t>
        </is>
      </c>
      <c r="H4" t="inlineStr">
        <is>
          <t>המכבים</t>
        </is>
      </c>
      <c r="I4" t="inlineStr">
        <is>
          <t>יהושע בן נון</t>
        </is>
      </c>
      <c r="L4">
        <v>5900</v>
      </c>
      <c r="O4" t="inlineStr">
        <is>
          <t>יחידת דיור</t>
        </is>
      </c>
      <c r="P4">
        <v>3</v>
      </c>
      <c r="Q4">
        <v>70</v>
      </c>
      <c r="R4">
        <v>52</v>
      </c>
      <c r="S4">
        <v>2</v>
      </c>
      <c r="T4">
        <v>2</v>
      </c>
      <c r="U4" t="inlineStr">
        <is>
          <t>חדש (גרו בנכס)</t>
        </is>
      </c>
      <c r="V4">
        <v>0</v>
      </c>
      <c r="W4" t="inlineStr">
        <is>
          <t>לא</t>
        </is>
      </c>
      <c r="X4" t="inlineStr">
        <is>
          <t>כן</t>
        </is>
      </c>
      <c r="Y4" t="inlineStr">
        <is>
          <t>כן</t>
        </is>
      </c>
      <c r="Z4" t="inlineStr">
        <is>
          <t>לא</t>
        </is>
      </c>
      <c r="AA4" t="inlineStr">
        <is>
          <t>כן</t>
        </is>
      </c>
      <c r="AB4" t="inlineStr">
        <is>
          <t>כן</t>
        </is>
      </c>
      <c r="AC4" t="inlineStr">
        <is>
          <t>לא</t>
        </is>
      </c>
      <c r="AD4" t="inlineStr">
        <is>
          <t>לא</t>
        </is>
      </c>
      <c r="AE4" t="inlineStr">
        <is>
          <t>כן</t>
        </is>
      </c>
      <c r="AF4" t="inlineStr">
        <is>
          <t>גמישה</t>
        </is>
      </c>
      <c r="AI4" t="inlineStr">
        <is>
          <t>להשכרה במרכז הישוב יחידה חדשה ומושקעת כ2 וחצי חדרים גדולה הבית מגיע עם מלא אוויר ואור פלוס מרפסת סוכה נדירה כ18 היחידה תיהיה מוכנה בעוד כשבוע בערך ותיהיה מוכנה לאיכלוס</t>
        </is>
      </c>
      <c r="AJ4" t="inlineStr">
        <is>
          <t>תיווך / מסחרי</t>
        </is>
      </c>
      <c r="AK4">
        <v>1</v>
      </c>
      <c r="AM4" t="inlineStr">
        <is>
          <t>כן</t>
        </is>
      </c>
      <c r="AN4" t="inlineStr">
        <is>
          <t>לא</t>
        </is>
      </c>
      <c r="AO4" t="inlineStr">
        <is>
          <t>אזור אריאל וישובי יהודה</t>
        </is>
      </c>
      <c r="AP4" t="inlineStr">
        <is>
          <t>27/10/2026</t>
        </is>
      </c>
    </row>
    <row r="5">
      <c r="A5" t="inlineStr">
        <is>
          <t>יד2</t>
        </is>
      </c>
      <c r="B5" s="3" t="str">
        <f>HYPERLINK("https://www.yad2.co.il/realestate/item/2pudqc4u","https://www.yad2.co.il/realestate/item/2pudqc4u")</f>
        <v>https://www.yad2.co.il/realestate/item/2pudqc4u</v>
      </c>
      <c r="C5">
        <v>43140506</v>
      </c>
      <c r="D5" t="inlineStr">
        <is>
          <t>22/06/2026</t>
        </is>
      </c>
      <c r="E5" t="inlineStr">
        <is>
          <t>27/10/2026</t>
        </is>
      </c>
      <c r="F5" t="inlineStr">
        <is>
          <t>השכרה</t>
        </is>
      </c>
      <c r="G5" t="inlineStr">
        <is>
          <t>טבריה</t>
        </is>
      </c>
      <c r="H5" t="inlineStr">
        <is>
          <t>שיכון עובדים</t>
        </is>
      </c>
      <c r="I5" t="inlineStr">
        <is>
          <t>סייפן</t>
        </is>
      </c>
      <c r="L5">
        <v>3900</v>
      </c>
      <c r="O5" t="inlineStr">
        <is>
          <t>דירה</t>
        </is>
      </c>
      <c r="P5">
        <v>4</v>
      </c>
      <c r="Q5">
        <v>100</v>
      </c>
      <c r="R5">
        <v>100</v>
      </c>
      <c r="S5">
        <v>2</v>
      </c>
      <c r="T5">
        <v>5</v>
      </c>
      <c r="U5" t="inlineStr">
        <is>
          <t>במצב שמור</t>
        </is>
      </c>
      <c r="V5">
        <v>1</v>
      </c>
      <c r="W5" t="inlineStr">
        <is>
          <t>כן</t>
        </is>
      </c>
      <c r="X5" t="inlineStr">
        <is>
          <t>לא</t>
        </is>
      </c>
      <c r="Y5" t="inlineStr">
        <is>
          <t>כן</t>
        </is>
      </c>
      <c r="Z5" t="inlineStr">
        <is>
          <t>כן</t>
        </is>
      </c>
      <c r="AA5" t="inlineStr">
        <is>
          <t>כן</t>
        </is>
      </c>
      <c r="AB5" t="inlineStr">
        <is>
          <t>כן</t>
        </is>
      </c>
      <c r="AC5" t="inlineStr">
        <is>
          <t>לא</t>
        </is>
      </c>
      <c r="AD5" t="inlineStr">
        <is>
          <t>כן</t>
        </is>
      </c>
      <c r="AE5" t="inlineStr">
        <is>
          <t>כן</t>
        </is>
      </c>
      <c r="AF5" t="inlineStr">
        <is>
          <t>גמישה</t>
        </is>
      </c>
      <c r="AI5" t="inlineStr">
        <is>
          <t>להשכרה ברחוב סייפן דירת 4 חדרים שאסור לפספס !!!! 
 100 מ"ר בנוי !
 4 חדרים מרווחים  ( 3 חדרים שינה + סלון (הכוללים ממ"ד) )
קומת 2 מתוך 5 ( עם מעלית )
 מרפסת יפייפה 
 חנייה בטאבו 
מיזוג עילי בכל חללי הנכס 
 2 שירותים ומקלחות 
 כניסה ב1/09</t>
        </is>
      </c>
      <c r="AJ5" t="inlineStr">
        <is>
          <t>תיווך / מסחרי</t>
        </is>
      </c>
      <c r="AK5">
        <v>1</v>
      </c>
      <c r="AM5" t="inlineStr">
        <is>
          <t>לא</t>
        </is>
      </c>
      <c r="AN5" t="inlineStr">
        <is>
          <t>לא</t>
        </is>
      </c>
      <c r="AO5" t="inlineStr">
        <is>
          <t>אזור הכנרת והסביבה</t>
        </is>
      </c>
      <c r="AP5" t="inlineStr">
        <is>
          <t>27/10/2026</t>
        </is>
      </c>
    </row>
    <row r="6">
      <c r="A6" t="inlineStr">
        <is>
          <t>יד2</t>
        </is>
      </c>
      <c r="B6" s="3" t="str">
        <f>HYPERLINK("https://www.yad2.co.il/realestate/item/0lcwapto","https://www.yad2.co.il/realestate/item/0lcwapto")</f>
        <v>https://www.yad2.co.il/realestate/item/0lcwapto</v>
      </c>
      <c r="C6">
        <v>59412068</v>
      </c>
      <c r="D6" t="inlineStr">
        <is>
          <t>21/10/2026</t>
        </is>
      </c>
      <c r="E6" t="inlineStr">
        <is>
          <t>27/10/2026</t>
        </is>
      </c>
      <c r="F6" t="inlineStr">
        <is>
          <t>השכרה</t>
        </is>
      </c>
      <c r="G6" t="inlineStr">
        <is>
          <t>תל אביב יפו</t>
        </is>
      </c>
      <c r="H6" t="inlineStr">
        <is>
          <t>תל ברוך צפון</t>
        </is>
      </c>
      <c r="I6" t="inlineStr">
        <is>
          <t>בני אפרים</t>
        </is>
      </c>
      <c r="J6">
        <v>280</v>
      </c>
      <c r="L6">
        <v>7500</v>
      </c>
      <c r="O6" t="inlineStr">
        <is>
          <t>דירה</t>
        </is>
      </c>
      <c r="P6">
        <v>2</v>
      </c>
      <c r="Q6">
        <v>74</v>
      </c>
      <c r="R6">
        <v>74</v>
      </c>
      <c r="S6">
        <v>6</v>
      </c>
      <c r="T6">
        <v>10</v>
      </c>
      <c r="U6" t="inlineStr">
        <is>
          <t>במצב שמור</t>
        </is>
      </c>
      <c r="V6">
        <v>1</v>
      </c>
      <c r="W6" t="inlineStr">
        <is>
          <t>לא</t>
        </is>
      </c>
      <c r="X6" t="inlineStr">
        <is>
          <t>לא</t>
        </is>
      </c>
      <c r="Y6" t="inlineStr">
        <is>
          <t>כן</t>
        </is>
      </c>
      <c r="Z6" t="inlineStr">
        <is>
          <t>כן</t>
        </is>
      </c>
      <c r="AA6" t="inlineStr">
        <is>
          <t>כן</t>
        </is>
      </c>
      <c r="AB6" t="inlineStr">
        <is>
          <t>לא</t>
        </is>
      </c>
      <c r="AC6" t="inlineStr">
        <is>
          <t>לא</t>
        </is>
      </c>
      <c r="AD6" t="inlineStr">
        <is>
          <t>כן</t>
        </is>
      </c>
      <c r="AE6" t="inlineStr">
        <is>
          <t>לא</t>
        </is>
      </c>
      <c r="AF6" t="inlineStr">
        <is>
          <t>כניסה מיידית</t>
        </is>
      </c>
      <c r="AI6" t="inlineStr">
        <is>
          <t>דירת 2 חדרים מושלמת, מתאימה לזוג.
בניין מתוחזק, לדירה חניה, ממ"ק צמוד לדירה.</t>
        </is>
      </c>
      <c r="AJ6" t="inlineStr">
        <is>
          <t>תיווך / מסחרי</t>
        </is>
      </c>
      <c r="AK6">
        <v>1</v>
      </c>
      <c r="AM6" t="inlineStr">
        <is>
          <t>כן</t>
        </is>
      </c>
      <c r="AN6" t="inlineStr">
        <is>
          <t>לא</t>
        </is>
      </c>
      <c r="AO6" t="inlineStr">
        <is>
          <t>אזור תל אביב יפו</t>
        </is>
      </c>
      <c r="AP6" t="inlineStr">
        <is>
          <t>27/10/2026</t>
        </is>
      </c>
    </row>
    <row r="7">
      <c r="A7" t="inlineStr">
        <is>
          <t>יד2</t>
        </is>
      </c>
      <c r="B7" s="3" t="str">
        <f>HYPERLINK("https://www.yad2.co.il/realestate/item/yppt3g9g","https://www.yad2.co.il/realestate/item/yppt3g9g")</f>
        <v>https://www.yad2.co.il/realestate/item/yppt3g9g</v>
      </c>
      <c r="C7">
        <v>52641864</v>
      </c>
      <c r="D7" t="inlineStr">
        <is>
          <t>22/10/2026</t>
        </is>
      </c>
      <c r="E7" t="inlineStr">
        <is>
          <t>27/10/2026</t>
        </is>
      </c>
      <c r="F7" t="inlineStr">
        <is>
          <t>השכרה</t>
        </is>
      </c>
      <c r="G7" t="inlineStr">
        <is>
          <t>אשקלון</t>
        </is>
      </c>
      <c r="H7" t="inlineStr">
        <is>
          <t>ברנע</t>
        </is>
      </c>
      <c r="I7" t="inlineStr">
        <is>
          <t>שדרות האצ"ל</t>
        </is>
      </c>
      <c r="L7">
        <v>7500</v>
      </c>
      <c r="O7" t="inlineStr">
        <is>
          <t>בית פרטי/ קוטג'</t>
        </is>
      </c>
      <c r="P7">
        <v>5</v>
      </c>
      <c r="Q7">
        <v>170</v>
      </c>
      <c r="R7">
        <v>125</v>
      </c>
      <c r="S7" t="inlineStr">
        <is>
          <t>קרקע</t>
        </is>
      </c>
      <c r="U7" t="inlineStr">
        <is>
          <t>משופץ</t>
        </is>
      </c>
      <c r="V7">
        <v>1</v>
      </c>
      <c r="W7" t="inlineStr">
        <is>
          <t>לא</t>
        </is>
      </c>
      <c r="X7" t="inlineStr">
        <is>
          <t>לא</t>
        </is>
      </c>
      <c r="Y7" t="inlineStr">
        <is>
          <t>לא</t>
        </is>
      </c>
      <c r="Z7" t="inlineStr">
        <is>
          <t>לא</t>
        </is>
      </c>
      <c r="AA7" t="inlineStr">
        <is>
          <t>כן</t>
        </is>
      </c>
      <c r="AB7" t="inlineStr">
        <is>
          <t>כן</t>
        </is>
      </c>
      <c r="AC7" t="inlineStr">
        <is>
          <t>לא</t>
        </is>
      </c>
      <c r="AD7" t="inlineStr">
        <is>
          <t>כן</t>
        </is>
      </c>
      <c r="AE7" t="inlineStr">
        <is>
          <t>כן</t>
        </is>
      </c>
      <c r="AF7" t="inlineStr">
        <is>
          <t>15/12/2026</t>
        </is>
      </c>
      <c r="AI7" t="inlineStr">
        <is>
          <t>בית קרקע ייחודי במיקום מצוין בברנע מושקע ומשופץ מהיסוד 5 חדרים 2 מקלחות ושרותים מיזוג חדש חצר כ45 מטר לתקופה ארוכה</t>
        </is>
      </c>
      <c r="AJ7" t="inlineStr">
        <is>
          <t>תיווך / מסחרי</t>
        </is>
      </c>
      <c r="AL7">
        <v>45</v>
      </c>
      <c r="AM7" t="inlineStr">
        <is>
          <t>כן</t>
        </is>
      </c>
      <c r="AN7" t="inlineStr">
        <is>
          <t>לא</t>
        </is>
      </c>
      <c r="AO7" t="inlineStr">
        <is>
          <t>אזור אשדוד, אשקלון והסביבה</t>
        </is>
      </c>
      <c r="AP7" t="inlineStr">
        <is>
          <t>27/10/2026</t>
        </is>
      </c>
    </row>
    <row r="8">
      <c r="A8" t="inlineStr">
        <is>
          <t>יד2</t>
        </is>
      </c>
      <c r="B8" s="3" t="str">
        <f>HYPERLINK("https://www.yad2.co.il/realestate/item/tig39px7","https://www.yad2.co.il/realestate/item/tig39px7")</f>
        <v>https://www.yad2.co.il/realestate/item/tig39px7</v>
      </c>
      <c r="C8">
        <v>79369196</v>
      </c>
      <c r="D8" t="inlineStr">
        <is>
          <t>25/10/2026</t>
        </is>
      </c>
      <c r="E8" t="inlineStr">
        <is>
          <t>27/10/2026</t>
        </is>
      </c>
      <c r="F8" t="inlineStr">
        <is>
          <t>השכרה</t>
        </is>
      </c>
      <c r="G8" t="inlineStr">
        <is>
          <t>נוף הגליל</t>
        </is>
      </c>
      <c r="H8" t="inlineStr">
        <is>
          <t>זאב</t>
        </is>
      </c>
      <c r="I8" t="inlineStr">
        <is>
          <t>גלעד</t>
        </is>
      </c>
      <c r="J8">
        <v>13</v>
      </c>
      <c r="L8">
        <v>2700</v>
      </c>
      <c r="O8" t="inlineStr">
        <is>
          <t>דירת גן</t>
        </is>
      </c>
      <c r="P8">
        <v>2</v>
      </c>
      <c r="R8">
        <v>58</v>
      </c>
      <c r="S8" t="inlineStr">
        <is>
          <t>קרקע</t>
        </is>
      </c>
      <c r="T8">
        <v>3</v>
      </c>
      <c r="U8" t="inlineStr">
        <is>
          <t>משופץ</t>
        </is>
      </c>
      <c r="V8">
        <v>0</v>
      </c>
      <c r="W8" t="inlineStr">
        <is>
          <t>לא</t>
        </is>
      </c>
      <c r="X8" t="inlineStr">
        <is>
          <t>כן</t>
        </is>
      </c>
      <c r="Y8" t="inlineStr">
        <is>
          <t>כן</t>
        </is>
      </c>
      <c r="Z8" t="inlineStr">
        <is>
          <t>לא</t>
        </is>
      </c>
      <c r="AA8" t="inlineStr">
        <is>
          <t>כן</t>
        </is>
      </c>
      <c r="AB8" t="inlineStr">
        <is>
          <t>כן</t>
        </is>
      </c>
      <c r="AC8" t="inlineStr">
        <is>
          <t>לא</t>
        </is>
      </c>
      <c r="AD8" t="inlineStr">
        <is>
          <t>לא</t>
        </is>
      </c>
      <c r="AE8" t="inlineStr">
        <is>
          <t>כן</t>
        </is>
      </c>
      <c r="AF8" t="inlineStr">
        <is>
          <t>כניסה מיידית</t>
        </is>
      </c>
      <c r="AI8" t="inlineStr">
        <is>
          <t>להשכרה בנוף הגליל - גלעד 13, אזור מריו ליזנק המבוקש! 
במיקום מבוקש, שקט ונוח, מול החנויות!
דירת קרקע הכוללת:
 חדר אחד + מרפסת סגורה
 גינה 
 שתי גישות לדירה - מלמעלה ומלמטה
לפרטים נוספים
חניה בשפע 
 קרובה לתחנות אוטובוס ולחנויות
 מוכנה לכניסה מיידית
אל תפספסו את ההזדמנות לגור באזור מבוקש!</t>
        </is>
      </c>
      <c r="AJ8" t="inlineStr">
        <is>
          <t>פרטי</t>
        </is>
      </c>
      <c r="AK8">
        <v>1</v>
      </c>
      <c r="AL8">
        <v>16</v>
      </c>
      <c r="AM8" t="inlineStr">
        <is>
          <t>לא</t>
        </is>
      </c>
      <c r="AN8" t="inlineStr">
        <is>
          <t>לא</t>
        </is>
      </c>
      <c r="AO8" t="inlineStr">
        <is>
          <t>אזור נצרת - שפרעם והסביבה</t>
        </is>
      </c>
      <c r="AP8" t="inlineStr">
        <is>
          <t>25/10/2026</t>
        </is>
      </c>
    </row>
    <row r="9">
      <c r="A9" t="inlineStr">
        <is>
          <t>יד2</t>
        </is>
      </c>
      <c r="B9" s="3" t="str">
        <f>HYPERLINK("https://www.yad2.co.il/realestate/item/uaf2ifwz","https://www.yad2.co.il/realestate/item/uaf2ifwz")</f>
        <v>https://www.yad2.co.il/realestate/item/uaf2ifwz</v>
      </c>
      <c r="C9">
        <v>64212189</v>
      </c>
      <c r="D9" t="inlineStr">
        <is>
          <t>12/10/2026</t>
        </is>
      </c>
      <c r="E9" t="inlineStr">
        <is>
          <t>27/10/2026</t>
        </is>
      </c>
      <c r="F9" t="inlineStr">
        <is>
          <t>השכרה</t>
        </is>
      </c>
      <c r="G9" t="inlineStr">
        <is>
          <t>רמת גן</t>
        </is>
      </c>
      <c r="H9" t="inlineStr">
        <is>
          <t>שכונת הלל</t>
        </is>
      </c>
      <c r="I9" t="inlineStr">
        <is>
          <t>הרא"ה</t>
        </is>
      </c>
      <c r="J9">
        <v>63</v>
      </c>
      <c r="L9">
        <v>4500</v>
      </c>
      <c r="O9" t="inlineStr">
        <is>
          <t>דירה</t>
        </is>
      </c>
      <c r="P9">
        <v>2.5</v>
      </c>
      <c r="Q9">
        <v>70</v>
      </c>
      <c r="R9">
        <v>70</v>
      </c>
      <c r="S9">
        <v>2</v>
      </c>
      <c r="T9">
        <v>3</v>
      </c>
      <c r="U9" t="inlineStr">
        <is>
          <t>במצב שמור</t>
        </is>
      </c>
      <c r="V9">
        <v>0</v>
      </c>
      <c r="W9" t="inlineStr">
        <is>
          <t>לא</t>
        </is>
      </c>
      <c r="X9" t="inlineStr">
        <is>
          <t>לא</t>
        </is>
      </c>
      <c r="Y9" t="inlineStr">
        <is>
          <t>לא</t>
        </is>
      </c>
      <c r="Z9" t="inlineStr">
        <is>
          <t>לא</t>
        </is>
      </c>
      <c r="AA9" t="inlineStr">
        <is>
          <t>כן</t>
        </is>
      </c>
      <c r="AB9" t="inlineStr">
        <is>
          <t>כן</t>
        </is>
      </c>
      <c r="AC9" t="inlineStr">
        <is>
          <t>לא</t>
        </is>
      </c>
      <c r="AD9" t="inlineStr">
        <is>
          <t>לא</t>
        </is>
      </c>
      <c r="AE9" t="inlineStr">
        <is>
          <t>לא</t>
        </is>
      </c>
      <c r="AF9" t="inlineStr">
        <is>
          <t>כניסה מיידית</t>
        </is>
      </c>
      <c r="AI9" t="inlineStr">
        <is>
          <t>3 חדרים הרא"ה בן גוריון 
עורפית ושקטה מאוד
מתאימה גם לשותפים</t>
        </is>
      </c>
      <c r="AJ9" t="inlineStr">
        <is>
          <t>תיווך / מסחרי</t>
        </is>
      </c>
      <c r="AM9" t="inlineStr">
        <is>
          <t>לא</t>
        </is>
      </c>
      <c r="AN9" t="inlineStr">
        <is>
          <t>כן</t>
        </is>
      </c>
      <c r="AO9" t="inlineStr">
        <is>
          <t>אזור רמת גן וגבעתיים</t>
        </is>
      </c>
      <c r="AP9" t="inlineStr">
        <is>
          <t>27/10/2026</t>
        </is>
      </c>
    </row>
    <row r="10">
      <c r="A10" t="inlineStr">
        <is>
          <t>יד2</t>
        </is>
      </c>
      <c r="B10" s="3" t="str">
        <f>HYPERLINK("https://www.yad2.co.il/realestate/item/osd9crg9","https://www.yad2.co.il/realestate/item/osd9crg9")</f>
        <v>https://www.yad2.co.il/realestate/item/osd9crg9</v>
      </c>
      <c r="C10">
        <v>72673172</v>
      </c>
      <c r="D10" t="inlineStr">
        <is>
          <t>18/10/2026</t>
        </is>
      </c>
      <c r="E10" t="inlineStr">
        <is>
          <t>27/10/2026</t>
        </is>
      </c>
      <c r="F10" t="inlineStr">
        <is>
          <t>השכרה</t>
        </is>
      </c>
      <c r="G10" t="inlineStr">
        <is>
          <t>בת ים</t>
        </is>
      </c>
      <c r="H10" t="inlineStr">
        <is>
          <t>לב העיר</t>
        </is>
      </c>
      <c r="I10" t="inlineStr">
        <is>
          <t>כצנלסון</t>
        </is>
      </c>
      <c r="J10">
        <v>64</v>
      </c>
      <c r="L10">
        <v>6500</v>
      </c>
      <c r="O10" t="inlineStr">
        <is>
          <t>דירה</t>
        </is>
      </c>
      <c r="P10">
        <v>4</v>
      </c>
      <c r="R10">
        <v>85</v>
      </c>
      <c r="S10">
        <v>1</v>
      </c>
      <c r="T10">
        <v>7</v>
      </c>
      <c r="U10" t="inlineStr">
        <is>
          <t>משופץ</t>
        </is>
      </c>
      <c r="V10">
        <v>0</v>
      </c>
      <c r="W10" t="inlineStr">
        <is>
          <t>כן</t>
        </is>
      </c>
      <c r="X10" t="inlineStr">
        <is>
          <t>לא</t>
        </is>
      </c>
      <c r="Y10" t="inlineStr">
        <is>
          <t>לא</t>
        </is>
      </c>
      <c r="Z10" t="inlineStr">
        <is>
          <t>כן</t>
        </is>
      </c>
      <c r="AA10" t="inlineStr">
        <is>
          <t>כן</t>
        </is>
      </c>
      <c r="AB10" t="inlineStr">
        <is>
          <t>כן</t>
        </is>
      </c>
      <c r="AC10" t="inlineStr">
        <is>
          <t>לא</t>
        </is>
      </c>
      <c r="AD10" t="inlineStr">
        <is>
          <t>כן</t>
        </is>
      </c>
      <c r="AE10" t="inlineStr">
        <is>
          <t>כן</t>
        </is>
      </c>
      <c r="AF10" t="inlineStr">
        <is>
          <t>גמישה</t>
        </is>
      </c>
      <c r="AI10" t="inlineStr">
        <is>
          <t>משופצת</t>
        </is>
      </c>
      <c r="AJ10" t="inlineStr">
        <is>
          <t>פרטי</t>
        </is>
      </c>
      <c r="AM10" t="inlineStr">
        <is>
          <t>לא</t>
        </is>
      </c>
      <c r="AN10" t="inlineStr">
        <is>
          <t>כן</t>
        </is>
      </c>
      <c r="AO10" t="inlineStr">
        <is>
          <t>אזור חולון ובת ים</t>
        </is>
      </c>
      <c r="AP10" t="inlineStr">
        <is>
          <t>18/10/2026</t>
        </is>
      </c>
    </row>
    <row r="11">
      <c r="A11" t="inlineStr">
        <is>
          <t>יד2</t>
        </is>
      </c>
      <c r="B11" s="3" t="str">
        <f>HYPERLINK("https://www.yad2.co.il/realestate/item/uwn3kibo","https://www.yad2.co.il/realestate/item/uwn3kibo")</f>
        <v>https://www.yad2.co.il/realestate/item/uwn3kibo</v>
      </c>
      <c r="C11">
        <v>87694824</v>
      </c>
      <c r="D11" t="inlineStr">
        <is>
          <t>14/09/2026</t>
        </is>
      </c>
      <c r="E11" t="inlineStr">
        <is>
          <t>27/10/2026</t>
        </is>
      </c>
      <c r="F11" t="inlineStr">
        <is>
          <t>השכרה</t>
        </is>
      </c>
      <c r="G11" t="inlineStr">
        <is>
          <t>כרמיאל</t>
        </is>
      </c>
      <c r="H11" t="inlineStr">
        <is>
          <t>אשכול</t>
        </is>
      </c>
      <c r="I11" t="inlineStr">
        <is>
          <t>מורד הגיא</t>
        </is>
      </c>
      <c r="L11">
        <v>3500</v>
      </c>
      <c r="O11" t="inlineStr">
        <is>
          <t>דירה</t>
        </is>
      </c>
      <c r="P11">
        <v>4</v>
      </c>
      <c r="Q11">
        <v>90</v>
      </c>
      <c r="R11">
        <v>90</v>
      </c>
      <c r="S11">
        <v>8</v>
      </c>
      <c r="T11">
        <v>8</v>
      </c>
      <c r="U11" t="inlineStr">
        <is>
          <t>משופץ</t>
        </is>
      </c>
      <c r="V11">
        <v>0</v>
      </c>
      <c r="W11" t="inlineStr">
        <is>
          <t>לא</t>
        </is>
      </c>
      <c r="X11" t="inlineStr">
        <is>
          <t>לא</t>
        </is>
      </c>
      <c r="Y11" t="inlineStr">
        <is>
          <t>לא</t>
        </is>
      </c>
      <c r="Z11" t="inlineStr">
        <is>
          <t>כן</t>
        </is>
      </c>
      <c r="AA11" t="inlineStr">
        <is>
          <t>כן</t>
        </is>
      </c>
      <c r="AB11" t="inlineStr">
        <is>
          <t>כן</t>
        </is>
      </c>
      <c r="AC11" t="inlineStr">
        <is>
          <t>לא</t>
        </is>
      </c>
      <c r="AD11" t="inlineStr">
        <is>
          <t>כן</t>
        </is>
      </c>
      <c r="AE11" t="inlineStr">
        <is>
          <t>כן</t>
        </is>
      </c>
      <c r="AF11" t="inlineStr">
        <is>
          <t>כניסה מיידית</t>
        </is>
      </c>
      <c r="AI11" t="inlineStr">
        <is>
          <t>דיר4 חדרים משופצת מהיסוד ונעימה עם נוף מדהים
חדרים גדולים!!
נגישות מלאה
ממש בלב העיר!לא צריך אוטו!
קרוב לבית ספר האיריסים גני ילדים קניון לב כרמיאל מדרחוב תחבורה ציבורית ועוד..</t>
        </is>
      </c>
      <c r="AJ11" t="inlineStr">
        <is>
          <t>תיווך / מסחרי</t>
        </is>
      </c>
      <c r="AM11" t="inlineStr">
        <is>
          <t>לא</t>
        </is>
      </c>
      <c r="AN11" t="inlineStr">
        <is>
          <t>לא</t>
        </is>
      </c>
      <c r="AO11" t="inlineStr">
        <is>
          <t>אזור כרמיאל והסביבה</t>
        </is>
      </c>
      <c r="AP11" t="inlineStr">
        <is>
          <t>27/10/2026</t>
        </is>
      </c>
    </row>
    <row r="12">
      <c r="A12" t="inlineStr">
        <is>
          <t>יד2</t>
        </is>
      </c>
      <c r="B12" s="3" t="str">
        <f>HYPERLINK("https://www.yad2.co.il/realestate/item/nsyxxvnn","https://www.yad2.co.il/realestate/item/nsyxxvnn")</f>
        <v>https://www.yad2.co.il/realestate/item/nsyxxvnn</v>
      </c>
      <c r="C12">
        <v>89434249</v>
      </c>
      <c r="D12" t="inlineStr">
        <is>
          <t>08/07/2026</t>
        </is>
      </c>
      <c r="E12" t="inlineStr">
        <is>
          <t>27/10/2026</t>
        </is>
      </c>
      <c r="F12" t="inlineStr">
        <is>
          <t>מכירה</t>
        </is>
      </c>
      <c r="G12" t="inlineStr">
        <is>
          <t>רמת גן</t>
        </is>
      </c>
      <c r="I12" t="inlineStr">
        <is>
          <t>החי"ל</t>
        </is>
      </c>
      <c r="L12">
        <v>2690000</v>
      </c>
      <c r="N12">
        <v>27731</v>
      </c>
      <c r="O12" t="inlineStr">
        <is>
          <t>דירה</t>
        </is>
      </c>
      <c r="P12">
        <v>3</v>
      </c>
      <c r="Q12">
        <v>97</v>
      </c>
      <c r="R12">
        <v>85</v>
      </c>
      <c r="S12">
        <v>1</v>
      </c>
      <c r="T12">
        <v>7</v>
      </c>
      <c r="U12" t="inlineStr">
        <is>
          <t>חדש (גרו בנכס)</t>
        </is>
      </c>
      <c r="V12">
        <v>1</v>
      </c>
      <c r="W12" t="inlineStr">
        <is>
          <t>כן</t>
        </is>
      </c>
      <c r="X12" t="inlineStr">
        <is>
          <t>לא</t>
        </is>
      </c>
      <c r="Y12" t="inlineStr">
        <is>
          <t>כן</t>
        </is>
      </c>
      <c r="Z12" t="inlineStr">
        <is>
          <t>כן</t>
        </is>
      </c>
      <c r="AA12" t="inlineStr">
        <is>
          <t>כן</t>
        </is>
      </c>
      <c r="AB12" t="inlineStr">
        <is>
          <t>כן</t>
        </is>
      </c>
      <c r="AC12" t="inlineStr">
        <is>
          <t>לא</t>
        </is>
      </c>
      <c r="AD12" t="inlineStr">
        <is>
          <t>כן</t>
        </is>
      </c>
      <c r="AE12" t="inlineStr">
        <is>
          <t>כן</t>
        </is>
      </c>
      <c r="AF12" t="inlineStr">
        <is>
          <t>גמישה</t>
        </is>
      </c>
      <c r="AI12" t="inlineStr">
        <is>
          <t>בבלעדיות לרפי נכסים ! 
בבניין בוטיק של שתי דירות בקומה בלבד ! 
דירת 4 חדרים במקור שהפכו ל
3 חדרים מרווחת וגדולה + 
מרפסת שמש נהדרת 12 מר שיוצאים מהסלון.
בעלת 3 כיווני אויר מלאים.
במיקום מעולה, שקט וירוק
מישורי לכל מרכזי הקניות, מוסדות חינוך ותחבורה ציבורית נוחה מאד.</t>
        </is>
      </c>
      <c r="AJ12" t="inlineStr">
        <is>
          <t>תיווך / מסחרי</t>
        </is>
      </c>
      <c r="AK12">
        <v>2</v>
      </c>
      <c r="AM12" t="inlineStr">
        <is>
          <t>לא</t>
        </is>
      </c>
      <c r="AN12" t="inlineStr">
        <is>
          <t>כן</t>
        </is>
      </c>
      <c r="AO12" t="inlineStr">
        <is>
          <t>אזור רמת גן וגבעתיים</t>
        </is>
      </c>
      <c r="AP12" t="inlineStr">
        <is>
          <t>27/10/2026</t>
        </is>
      </c>
    </row>
    <row r="13">
      <c r="A13" t="inlineStr">
        <is>
          <t>יד2</t>
        </is>
      </c>
      <c r="B13" s="3" t="str">
        <f>HYPERLINK("https://www.yad2.co.il/realestate/item/i98d6n41","https://www.yad2.co.il/realestate/item/i98d6n41")</f>
        <v>https://www.yad2.co.il/realestate/item/i98d6n41</v>
      </c>
      <c r="C13">
        <v>89782391</v>
      </c>
      <c r="D13" t="inlineStr">
        <is>
          <t>10/07/2026</t>
        </is>
      </c>
      <c r="E13" t="inlineStr">
        <is>
          <t>27/10/2026</t>
        </is>
      </c>
      <c r="F13" t="inlineStr">
        <is>
          <t>מכירה</t>
        </is>
      </c>
      <c r="G13" t="inlineStr">
        <is>
          <t>באר שבע</t>
        </is>
      </c>
      <c r="H13" t="inlineStr">
        <is>
          <t>שכונה ט'</t>
        </is>
      </c>
      <c r="I13" t="inlineStr">
        <is>
          <t>רחבת צפת</t>
        </is>
      </c>
      <c r="J13">
        <v>12</v>
      </c>
      <c r="L13">
        <v>835000</v>
      </c>
      <c r="M13">
        <v>875000</v>
      </c>
      <c r="N13">
        <v>10986</v>
      </c>
      <c r="O13" t="inlineStr">
        <is>
          <t>דירה</t>
        </is>
      </c>
      <c r="P13">
        <v>3</v>
      </c>
      <c r="Q13">
        <v>76</v>
      </c>
      <c r="R13">
        <v>76</v>
      </c>
      <c r="S13">
        <v>1</v>
      </c>
      <c r="T13">
        <v>7</v>
      </c>
      <c r="U13" t="inlineStr">
        <is>
          <t>משופץ</t>
        </is>
      </c>
      <c r="V13">
        <v>0</v>
      </c>
      <c r="W13" t="inlineStr">
        <is>
          <t>לא</t>
        </is>
      </c>
      <c r="X13" t="inlineStr">
        <is>
          <t>כן</t>
        </is>
      </c>
      <c r="Y13" t="inlineStr">
        <is>
          <t>לא</t>
        </is>
      </c>
      <c r="Z13" t="inlineStr">
        <is>
          <t>כן</t>
        </is>
      </c>
      <c r="AA13" t="inlineStr">
        <is>
          <t>כן</t>
        </is>
      </c>
      <c r="AB13" t="inlineStr">
        <is>
          <t>כן</t>
        </is>
      </c>
      <c r="AC13" t="inlineStr">
        <is>
          <t>לא</t>
        </is>
      </c>
      <c r="AD13" t="inlineStr">
        <is>
          <t>לא</t>
        </is>
      </c>
      <c r="AE13" t="inlineStr">
        <is>
          <t>כן</t>
        </is>
      </c>
      <c r="AF13" t="inlineStr">
        <is>
          <t>כניסה מיידית</t>
        </is>
      </c>
      <c r="AI13" t="inlineStr">
        <is>
          <t>דירה מקסימה, 3 חד, 2 חדרי שינה, מקלחת משופצת ומרווחת, חלונות, דלתות, מזגים חדשים בכל חדר, התחילו לעשות עבודות חוץ לבניין עצמו ולבניינים הצמודים, פינוי מיידי, לפרטים נוספים בבקשה להתקשר</t>
        </is>
      </c>
      <c r="AJ13" t="inlineStr">
        <is>
          <t>תיווך / מסחרי</t>
        </is>
      </c>
      <c r="AM13" t="inlineStr">
        <is>
          <t>לא</t>
        </is>
      </c>
      <c r="AN13" t="inlineStr">
        <is>
          <t>לא</t>
        </is>
      </c>
      <c r="AO13" t="inlineStr">
        <is>
          <t>אזור באר שבע והסביבה</t>
        </is>
      </c>
      <c r="AP13" t="inlineStr">
        <is>
          <t>27/10/2026</t>
        </is>
      </c>
    </row>
    <row r="14">
      <c r="A14" t="inlineStr">
        <is>
          <t>יד2</t>
        </is>
      </c>
      <c r="B14" s="3" t="str">
        <f>HYPERLINK("https://www.yad2.co.il/realestate/item/f4r1opfi","https://www.yad2.co.il/realestate/item/f4r1opfi")</f>
        <v>https://www.yad2.co.il/realestate/item/f4r1opfi</v>
      </c>
      <c r="C14">
        <v>43893872</v>
      </c>
      <c r="D14" t="inlineStr">
        <is>
          <t>08/05/2025</t>
        </is>
      </c>
      <c r="E14" t="inlineStr">
        <is>
          <t>27/10/2026</t>
        </is>
      </c>
      <c r="F14" t="inlineStr">
        <is>
          <t>מכירה</t>
        </is>
      </c>
      <c r="G14" t="inlineStr">
        <is>
          <t>הרצליה</t>
        </is>
      </c>
      <c r="H14" t="inlineStr">
        <is>
          <t>מרכז</t>
        </is>
      </c>
      <c r="I14" t="inlineStr">
        <is>
          <t>מזא"ה</t>
        </is>
      </c>
      <c r="L14">
        <v>3900000</v>
      </c>
      <c r="N14">
        <v>19500</v>
      </c>
      <c r="O14" t="inlineStr">
        <is>
          <t>בית פרטי/ קוטג'</t>
        </is>
      </c>
      <c r="P14">
        <v>6</v>
      </c>
      <c r="Q14">
        <v>200</v>
      </c>
      <c r="R14">
        <v>200</v>
      </c>
      <c r="S14" t="inlineStr">
        <is>
          <t>קרקע</t>
        </is>
      </c>
      <c r="U14" t="inlineStr">
        <is>
          <t>במצב שמור</t>
        </is>
      </c>
      <c r="V14">
        <v>1</v>
      </c>
      <c r="W14" t="inlineStr">
        <is>
          <t>לא</t>
        </is>
      </c>
      <c r="X14" t="inlineStr">
        <is>
          <t>לא</t>
        </is>
      </c>
      <c r="Y14" t="inlineStr">
        <is>
          <t>כן</t>
        </is>
      </c>
      <c r="Z14" t="inlineStr">
        <is>
          <t>לא</t>
        </is>
      </c>
      <c r="AA14" t="inlineStr">
        <is>
          <t>כן</t>
        </is>
      </c>
      <c r="AB14" t="inlineStr">
        <is>
          <t>כן</t>
        </is>
      </c>
      <c r="AC14" t="inlineStr">
        <is>
          <t>כן</t>
        </is>
      </c>
      <c r="AD14" t="inlineStr">
        <is>
          <t>כן</t>
        </is>
      </c>
      <c r="AE14" t="inlineStr">
        <is>
          <t>לא</t>
        </is>
      </c>
      <c r="AF14" t="inlineStr">
        <is>
          <t>כניסה מיידית</t>
        </is>
      </c>
      <c r="AI14" t="inlineStr">
        <is>
          <t>בית פרטי בשכונת מרכז ברחוב מזא"ה המבוקש ! 6 חדרים , 200 מטר מגרש , 110 מטר בנוי , קומת קרקע : 40 מטר , סלון ומטבח ,מקלט ,  יציאה לחצר 35 מטר , קומה 1 : 60 מטר , 4 חדרים , קומה 2 : חדר על הגג , 60 מטר גג פתוח עם זכויות בנייה נוספות , אזור שקט , 3 כיווני אוויר , ניתן להתקשר ולקבל תמונות ותכנית של הנכס [טלפון הוסר] עידן תיווך</t>
        </is>
      </c>
      <c r="AJ14" t="inlineStr">
        <is>
          <t>תיווך / מסחרי</t>
        </is>
      </c>
      <c r="AK14">
        <v>2</v>
      </c>
      <c r="AL14">
        <v>200</v>
      </c>
      <c r="AM14" t="inlineStr">
        <is>
          <t>כן</t>
        </is>
      </c>
      <c r="AN14" t="inlineStr">
        <is>
          <t>לא</t>
        </is>
      </c>
      <c r="AO14" t="inlineStr">
        <is>
          <t>אזור רמת השרון והרצליה</t>
        </is>
      </c>
      <c r="AP14" t="inlineStr">
        <is>
          <t>27/10/2026</t>
        </is>
      </c>
    </row>
    <row r="15">
      <c r="A15" t="inlineStr">
        <is>
          <t>יד2</t>
        </is>
      </c>
      <c r="B15" s="3" t="str">
        <f>HYPERLINK("https://www.yad2.co.il/realestate/item/yl1hie94","https://www.yad2.co.il/realestate/item/yl1hie94")</f>
        <v>https://www.yad2.co.il/realestate/item/yl1hie94</v>
      </c>
      <c r="C15">
        <v>53470384</v>
      </c>
      <c r="D15" t="inlineStr">
        <is>
          <t>18/03/2025</t>
        </is>
      </c>
      <c r="E15" t="inlineStr">
        <is>
          <t>27/10/2026</t>
        </is>
      </c>
      <c r="F15" t="inlineStr">
        <is>
          <t>מכירה</t>
        </is>
      </c>
      <c r="G15" t="inlineStr">
        <is>
          <t>קרית ים</t>
        </is>
      </c>
      <c r="H15" t="inlineStr">
        <is>
          <t>קרית ים  א'</t>
        </is>
      </c>
      <c r="I15" t="inlineStr">
        <is>
          <t>פרישמן</t>
        </is>
      </c>
      <c r="L15">
        <v>2750000</v>
      </c>
      <c r="N15">
        <v>11000</v>
      </c>
      <c r="O15" t="inlineStr">
        <is>
          <t>דירת גן</t>
        </is>
      </c>
      <c r="P15">
        <v>5</v>
      </c>
      <c r="Q15">
        <v>250</v>
      </c>
      <c r="R15">
        <v>150</v>
      </c>
      <c r="S15" t="inlineStr">
        <is>
          <t>קרקע</t>
        </is>
      </c>
      <c r="T15">
        <v>6</v>
      </c>
      <c r="U15" t="inlineStr">
        <is>
          <t>חדש מקבלן (לא גרו בנכס)</t>
        </is>
      </c>
      <c r="V15">
        <v>1</v>
      </c>
      <c r="W15" t="inlineStr">
        <is>
          <t>כן</t>
        </is>
      </c>
      <c r="X15" t="inlineStr">
        <is>
          <t>לא</t>
        </is>
      </c>
      <c r="Y15" t="inlineStr">
        <is>
          <t>כן</t>
        </is>
      </c>
      <c r="Z15" t="inlineStr">
        <is>
          <t>כן</t>
        </is>
      </c>
      <c r="AA15" t="inlineStr">
        <is>
          <t>כן</t>
        </is>
      </c>
      <c r="AB15" t="inlineStr">
        <is>
          <t>לא</t>
        </is>
      </c>
      <c r="AC15" t="inlineStr">
        <is>
          <t>לא</t>
        </is>
      </c>
      <c r="AD15" t="inlineStr">
        <is>
          <t>כן</t>
        </is>
      </c>
      <c r="AE15" t="inlineStr">
        <is>
          <t>כן</t>
        </is>
      </c>
      <c r="AF15" t="inlineStr">
        <is>
          <t>גמישה</t>
        </is>
      </c>
      <c r="AI15" t="inlineStr">
        <is>
          <t>ללא עמלת תיווך!
למכירה בבניין בוטיק מעוצב ומודרני
דירת גן 5 חד' 5 דקות מהים
כ-150 מ''ר בנוי סופר מרווחת + כ100 חצר
סוויטת הורים מפנקת
חניה פרטית
סניטריה מלאה הכוללת מטבח
ברחוב מבוקש שקט בעל נגישות לתחב"צ קרוב למוסדות חינוך וכל מוקדי העניין.</t>
        </is>
      </c>
      <c r="AJ15" t="inlineStr">
        <is>
          <t>תיווך / מסחרי</t>
        </is>
      </c>
      <c r="AK15">
        <v>1</v>
      </c>
      <c r="AL15">
        <v>100</v>
      </c>
      <c r="AM15" t="inlineStr">
        <is>
          <t>לא</t>
        </is>
      </c>
      <c r="AN15" t="inlineStr">
        <is>
          <t>לא</t>
        </is>
      </c>
      <c r="AO15" t="inlineStr">
        <is>
          <t>אזור הקריות</t>
        </is>
      </c>
      <c r="AP15" t="inlineStr">
        <is>
          <t>27/10/2026</t>
        </is>
      </c>
    </row>
    <row r="16">
      <c r="A16" t="inlineStr">
        <is>
          <t>יד2</t>
        </is>
      </c>
      <c r="B16" s="3" t="str">
        <f>HYPERLINK("https://www.yad2.co.il/realestate/item/fr5fdikd","https://www.yad2.co.il/realestate/item/fr5fdikd")</f>
        <v>https://www.yad2.co.il/realestate/item/fr5fdikd</v>
      </c>
      <c r="C16">
        <v>93922401</v>
      </c>
      <c r="D16" t="inlineStr">
        <is>
          <t>11/10/2026</t>
        </is>
      </c>
      <c r="E16" t="inlineStr">
        <is>
          <t>28/10/2026</t>
        </is>
      </c>
      <c r="F16" t="inlineStr">
        <is>
          <t>מכירה</t>
        </is>
      </c>
      <c r="G16" t="inlineStr">
        <is>
          <t>חיפה</t>
        </is>
      </c>
      <c r="H16" t="inlineStr">
        <is>
          <t>רמת שאול</t>
        </is>
      </c>
      <c r="I16" t="inlineStr">
        <is>
          <t>אליהו חכים</t>
        </is>
      </c>
      <c r="L16">
        <v>2150000</v>
      </c>
      <c r="N16">
        <v>22631</v>
      </c>
      <c r="O16" t="inlineStr">
        <is>
          <t>גג/ פנטהאוז</t>
        </is>
      </c>
      <c r="P16">
        <v>3</v>
      </c>
      <c r="Q16">
        <v>95</v>
      </c>
      <c r="R16">
        <v>95</v>
      </c>
      <c r="S16">
        <v>8</v>
      </c>
      <c r="T16">
        <v>9</v>
      </c>
      <c r="U16" t="inlineStr">
        <is>
          <t>דרוש שיפוץ</t>
        </is>
      </c>
      <c r="V16">
        <v>1</v>
      </c>
      <c r="W16" t="inlineStr">
        <is>
          <t>לא</t>
        </is>
      </c>
      <c r="X16" t="inlineStr">
        <is>
          <t>כן</t>
        </is>
      </c>
      <c r="Y16" t="inlineStr">
        <is>
          <t>כן</t>
        </is>
      </c>
      <c r="Z16" t="inlineStr">
        <is>
          <t>כן</t>
        </is>
      </c>
      <c r="AA16" t="inlineStr">
        <is>
          <t>כן</t>
        </is>
      </c>
      <c r="AB16" t="inlineStr">
        <is>
          <t>לא</t>
        </is>
      </c>
      <c r="AC16" t="inlineStr">
        <is>
          <t>כן</t>
        </is>
      </c>
      <c r="AD16" t="inlineStr">
        <is>
          <t>כן</t>
        </is>
      </c>
      <c r="AE16" t="inlineStr">
        <is>
          <t>לא</t>
        </is>
      </c>
      <c r="AF16" t="inlineStr">
        <is>
          <t>כניסה מיידית</t>
        </is>
      </c>
      <c r="AI16" t="inlineStr">
        <is>
          <t>נכס מספר: 24152, מיני פנטהאוז נדיר למכירה!!! יחיד בקומה !! מפלס אחד כ 95 מר מחולק לסלון מרווח + פינת אוכל מטבח מזווה ויציאה מהסלון למרפסת ענקית כ 40 מר עם נוף מדהים ,חדר הורים מרווח + חדר ארונות צמוד + נוף מרהיב מהמיטה, 
חדר שינה נוסף +חדר ארונות , מקלחת שרותים חניה פרטית מקורה מחסן והמון פוטנציאל מפתחות אצל דרור אלוני מס רשיון 3971546 באנגלו סכסון מרכז הכרמל הסניף הותיק ביותר בחיפה</t>
        </is>
      </c>
      <c r="AJ16" t="inlineStr">
        <is>
          <t>תיווך / מסחרי</t>
        </is>
      </c>
      <c r="AK16">
        <v>1</v>
      </c>
      <c r="AM16" t="inlineStr">
        <is>
          <t>לא</t>
        </is>
      </c>
      <c r="AN16" t="inlineStr">
        <is>
          <t>כן</t>
        </is>
      </c>
      <c r="AO16" t="inlineStr">
        <is>
          <t>אזור חיפה והסביבה</t>
        </is>
      </c>
      <c r="AP16" t="inlineStr">
        <is>
          <t>28/10/2026</t>
        </is>
      </c>
    </row>
    <row r="17">
      <c r="A17" t="inlineStr">
        <is>
          <t>יד2</t>
        </is>
      </c>
      <c r="B17" s="3" t="str">
        <f>HYPERLINK("https://www.yad2.co.il/realestate/item/9rdb5o0d","https://www.yad2.co.il/realestate/item/9rdb5o0d")</f>
        <v>https://www.yad2.co.il/realestate/item/9rdb5o0d</v>
      </c>
      <c r="C17">
        <v>86372425</v>
      </c>
      <c r="D17" t="inlineStr">
        <is>
          <t>27/08/2026</t>
        </is>
      </c>
      <c r="E17" t="inlineStr">
        <is>
          <t>27/10/2026</t>
        </is>
      </c>
      <c r="F17" t="inlineStr">
        <is>
          <t>מכירה</t>
        </is>
      </c>
      <c r="G17" t="inlineStr">
        <is>
          <t>קרית גת</t>
        </is>
      </c>
      <c r="H17" t="inlineStr">
        <is>
          <t>כרמי גת</t>
        </is>
      </c>
      <c r="I17" t="inlineStr">
        <is>
          <t>רבקה אמנו</t>
        </is>
      </c>
      <c r="J17">
        <v>16</v>
      </c>
      <c r="L17">
        <v>3000000</v>
      </c>
      <c r="N17">
        <v>20000</v>
      </c>
      <c r="O17" t="inlineStr">
        <is>
          <t>דירה</t>
        </is>
      </c>
      <c r="P17">
        <v>6</v>
      </c>
      <c r="Q17">
        <v>150</v>
      </c>
      <c r="R17">
        <v>150</v>
      </c>
      <c r="S17">
        <v>20</v>
      </c>
      <c r="T17">
        <v>22</v>
      </c>
      <c r="U17" t="inlineStr">
        <is>
          <t>חדש (גרו בנכס)</t>
        </is>
      </c>
      <c r="V17">
        <v>2</v>
      </c>
      <c r="W17" t="inlineStr">
        <is>
          <t>כן</t>
        </is>
      </c>
      <c r="X17" t="inlineStr">
        <is>
          <t>לא</t>
        </is>
      </c>
      <c r="Y17" t="inlineStr">
        <is>
          <t>כן</t>
        </is>
      </c>
      <c r="Z17" t="inlineStr">
        <is>
          <t>כן</t>
        </is>
      </c>
      <c r="AA17" t="inlineStr">
        <is>
          <t>כן</t>
        </is>
      </c>
      <c r="AB17" t="inlineStr">
        <is>
          <t>כן</t>
        </is>
      </c>
      <c r="AC17" t="inlineStr">
        <is>
          <t>לא</t>
        </is>
      </c>
      <c r="AD17" t="inlineStr">
        <is>
          <t>כן</t>
        </is>
      </c>
      <c r="AE17" t="inlineStr">
        <is>
          <t>כן</t>
        </is>
      </c>
      <c r="AF17" t="inlineStr">
        <is>
          <t>גמישה</t>
        </is>
      </c>
      <c r="AI17" t="inlineStr">
        <is>
          <t>בית נדיר 6 חדרים דירה גדולה עם נוף מטורף שכנים טובים אזור שקט, ליד מרכז עסקים ,5 דק' מתחנת רכבת, 2 חניות רגילות, הכנה להטענה חשמלית.
מעלית שבת
כל הקודם זוכה!!
לא בשבת!!!</t>
        </is>
      </c>
      <c r="AJ17" t="inlineStr">
        <is>
          <t>פרטי</t>
        </is>
      </c>
      <c r="AK17">
        <v>1</v>
      </c>
      <c r="AM17" t="inlineStr">
        <is>
          <t>כן</t>
        </is>
      </c>
      <c r="AN17" t="inlineStr">
        <is>
          <t>כן</t>
        </is>
      </c>
      <c r="AO17" t="inlineStr">
        <is>
          <t>אזור קרית גת והסביבה</t>
        </is>
      </c>
      <c r="AP17" t="inlineStr">
        <is>
          <t>11/10/2026</t>
        </is>
      </c>
    </row>
    <row r="18">
      <c r="A18" t="inlineStr">
        <is>
          <t>יד2</t>
        </is>
      </c>
      <c r="B18" s="3" t="str">
        <f>HYPERLINK("https://www.yad2.co.il/realestate/item/f97o3zcx","https://www.yad2.co.il/realestate/item/f97o3zcx")</f>
        <v>https://www.yad2.co.il/realestate/item/f97o3zcx</v>
      </c>
      <c r="C18">
        <v>44410040</v>
      </c>
      <c r="D18" t="inlineStr">
        <is>
          <t>24/10/2026</t>
        </is>
      </c>
      <c r="E18" t="inlineStr">
        <is>
          <t>27/10/2026</t>
        </is>
      </c>
      <c r="F18" t="inlineStr">
        <is>
          <t>מכירה</t>
        </is>
      </c>
      <c r="G18" t="inlineStr">
        <is>
          <t>טבריה</t>
        </is>
      </c>
      <c r="H18" t="inlineStr">
        <is>
          <t>אחוזת כנרת</t>
        </is>
      </c>
      <c r="I18" t="inlineStr">
        <is>
          <t>בר כוכבא</t>
        </is>
      </c>
      <c r="J18">
        <v>60</v>
      </c>
      <c r="L18">
        <v>1100000</v>
      </c>
      <c r="N18">
        <v>10000</v>
      </c>
      <c r="O18" t="inlineStr">
        <is>
          <t>דירה</t>
        </is>
      </c>
      <c r="P18">
        <v>4</v>
      </c>
      <c r="Q18">
        <v>110</v>
      </c>
      <c r="R18">
        <v>110</v>
      </c>
      <c r="S18">
        <v>4</v>
      </c>
      <c r="T18">
        <v>4</v>
      </c>
      <c r="U18" t="inlineStr">
        <is>
          <t>משופץ</t>
        </is>
      </c>
      <c r="V18">
        <v>1</v>
      </c>
      <c r="W18" t="inlineStr">
        <is>
          <t>לא</t>
        </is>
      </c>
      <c r="X18" t="inlineStr">
        <is>
          <t>כן</t>
        </is>
      </c>
      <c r="Y18" t="inlineStr">
        <is>
          <t>כן</t>
        </is>
      </c>
      <c r="Z18" t="inlineStr">
        <is>
          <t>לא</t>
        </is>
      </c>
      <c r="AA18" t="inlineStr">
        <is>
          <t>כן</t>
        </is>
      </c>
      <c r="AB18" t="inlineStr">
        <is>
          <t>כן</t>
        </is>
      </c>
      <c r="AC18" t="inlineStr">
        <is>
          <t>כן</t>
        </is>
      </c>
      <c r="AD18" t="inlineStr">
        <is>
          <t>לא</t>
        </is>
      </c>
      <c r="AE18" t="inlineStr">
        <is>
          <t>כן</t>
        </is>
      </c>
      <c r="AF18" t="inlineStr">
        <is>
          <t>כניסה מיידית</t>
        </is>
      </c>
      <c r="AI18" t="inlineStr">
        <is>
          <t>מכירה, דירה, קומה 4, טבריה</t>
        </is>
      </c>
      <c r="AJ18" t="inlineStr">
        <is>
          <t>פרטי</t>
        </is>
      </c>
      <c r="AK18">
        <v>1</v>
      </c>
      <c r="AM18" t="inlineStr">
        <is>
          <t>לא</t>
        </is>
      </c>
      <c r="AN18" t="inlineStr">
        <is>
          <t>כן</t>
        </is>
      </c>
      <c r="AO18" t="inlineStr">
        <is>
          <t>אזור הכנרת והסביבה</t>
        </is>
      </c>
      <c r="AP18" t="inlineStr">
        <is>
          <t>24/10/2026</t>
        </is>
      </c>
    </row>
    <row r="19">
      <c r="A19" t="inlineStr">
        <is>
          <t>יד2</t>
        </is>
      </c>
      <c r="B19" s="3" t="str">
        <f>HYPERLINK("https://www.yad2.co.il/realestate/item/6r6mr7fk","https://www.yad2.co.il/realestate/item/6r6mr7fk")</f>
        <v>https://www.yad2.co.il/realestate/item/6r6mr7fk</v>
      </c>
      <c r="C19">
        <v>76382178</v>
      </c>
      <c r="D19" t="inlineStr">
        <is>
          <t>14/10/2026</t>
        </is>
      </c>
      <c r="E19" t="inlineStr">
        <is>
          <t>27/10/2026</t>
        </is>
      </c>
      <c r="F19" t="inlineStr">
        <is>
          <t>מכירה</t>
        </is>
      </c>
      <c r="G19" t="inlineStr">
        <is>
          <t>חדרה</t>
        </is>
      </c>
      <c r="H19" t="inlineStr">
        <is>
          <t>מרכז העיר</t>
        </is>
      </c>
      <c r="I19" t="inlineStr">
        <is>
          <t>זלמן שז"ר</t>
        </is>
      </c>
      <c r="J19">
        <v>15</v>
      </c>
      <c r="L19">
        <v>3000000</v>
      </c>
      <c r="N19">
        <v>11111</v>
      </c>
      <c r="O19" t="inlineStr">
        <is>
          <t>דו משפחתי</t>
        </is>
      </c>
      <c r="P19">
        <v>6</v>
      </c>
      <c r="Q19">
        <v>270</v>
      </c>
      <c r="R19">
        <v>146</v>
      </c>
      <c r="S19" t="inlineStr">
        <is>
          <t>קרקע</t>
        </is>
      </c>
      <c r="U19" t="inlineStr">
        <is>
          <t>במצב שמור</t>
        </is>
      </c>
      <c r="V19">
        <v>2</v>
      </c>
      <c r="W19" t="inlineStr">
        <is>
          <t>כן</t>
        </is>
      </c>
      <c r="X19" t="inlineStr">
        <is>
          <t>לא</t>
        </is>
      </c>
      <c r="Y19" t="inlineStr">
        <is>
          <t>כן</t>
        </is>
      </c>
      <c r="Z19" t="inlineStr">
        <is>
          <t>לא</t>
        </is>
      </c>
      <c r="AA19" t="inlineStr">
        <is>
          <t>כן</t>
        </is>
      </c>
      <c r="AB19" t="inlineStr">
        <is>
          <t>כן</t>
        </is>
      </c>
      <c r="AC19" t="inlineStr">
        <is>
          <t>לא</t>
        </is>
      </c>
      <c r="AD19" t="inlineStr">
        <is>
          <t>לא</t>
        </is>
      </c>
      <c r="AE19" t="inlineStr">
        <is>
          <t>לא</t>
        </is>
      </c>
      <c r="AF19" t="inlineStr">
        <is>
          <t>גמישה</t>
        </is>
      </c>
      <c r="AI19" t="inlineStr">
        <is>
          <t>הבית הבא שלכם מחכה לכם!
בית דו משפחתי מרווח עם שפע של אפשרויות!
בית דו משפחתי המשלב מרחב מגורים, פרטיות ותכנון שמתאים במיוחד למשפחות שמחפשות יותר מקום ואיכות חיים.
פרטי הנכס:
דו משפחתי 
6 חדרי שינה
סוויטת הורים
ממ"ד (מקלט)
מגרש 270 מ"ר</t>
        </is>
      </c>
      <c r="AJ19" t="inlineStr">
        <is>
          <t>תיווך / מסחרי</t>
        </is>
      </c>
      <c r="AK19">
        <v>1</v>
      </c>
      <c r="AL19">
        <v>124</v>
      </c>
      <c r="AM19" t="inlineStr">
        <is>
          <t>כן</t>
        </is>
      </c>
      <c r="AN19" t="inlineStr">
        <is>
          <t>לא</t>
        </is>
      </c>
      <c r="AO19" t="inlineStr">
        <is>
          <t>אזור חדרה והסביבה</t>
        </is>
      </c>
      <c r="AP19" t="inlineStr">
        <is>
          <t>27/10/2026</t>
        </is>
      </c>
    </row>
    <row r="20">
      <c r="A20" t="inlineStr">
        <is>
          <t>יד2</t>
        </is>
      </c>
      <c r="B20" s="3" t="str">
        <f>HYPERLINK("https://www.yad2.co.il/realestate/item/8yugqrxb","https://www.yad2.co.il/realestate/item/8yugqrxb")</f>
        <v>https://www.yad2.co.il/realestate/item/8yugqrxb</v>
      </c>
      <c r="C20">
        <v>47235247</v>
      </c>
      <c r="D20" t="inlineStr">
        <is>
          <t>24/09/2026</t>
        </is>
      </c>
      <c r="E20" t="inlineStr">
        <is>
          <t>27/10/2026</t>
        </is>
      </c>
      <c r="F20" t="inlineStr">
        <is>
          <t>מכירה</t>
        </is>
      </c>
      <c r="G20" t="inlineStr">
        <is>
          <t>קרית טבעון</t>
        </is>
      </c>
      <c r="H20" t="inlineStr">
        <is>
          <t>קרית חרושת</t>
        </is>
      </c>
      <c r="I20" t="inlineStr">
        <is>
          <t>הגומא</t>
        </is>
      </c>
      <c r="J20">
        <v>20</v>
      </c>
      <c r="L20">
        <v>3600000</v>
      </c>
      <c r="N20">
        <v>9000</v>
      </c>
      <c r="O20" t="inlineStr">
        <is>
          <t>דו משפחתי</t>
        </is>
      </c>
      <c r="P20">
        <v>5</v>
      </c>
      <c r="Q20">
        <v>400</v>
      </c>
      <c r="R20">
        <v>140</v>
      </c>
      <c r="S20" t="inlineStr">
        <is>
          <t>קרקע</t>
        </is>
      </c>
      <c r="U20" t="inlineStr">
        <is>
          <t>במצב שמור</t>
        </is>
      </c>
      <c r="V20">
        <v>1</v>
      </c>
      <c r="W20" t="inlineStr">
        <is>
          <t>כן</t>
        </is>
      </c>
      <c r="X20" t="inlineStr">
        <is>
          <t>לא</t>
        </is>
      </c>
      <c r="Y20" t="inlineStr">
        <is>
          <t>כן</t>
        </is>
      </c>
      <c r="Z20" t="inlineStr">
        <is>
          <t>לא</t>
        </is>
      </c>
      <c r="AA20" t="inlineStr">
        <is>
          <t>כן</t>
        </is>
      </c>
      <c r="AB20" t="inlineStr">
        <is>
          <t>כן</t>
        </is>
      </c>
      <c r="AC20" t="inlineStr">
        <is>
          <t>לא</t>
        </is>
      </c>
      <c r="AD20" t="inlineStr">
        <is>
          <t>לא</t>
        </is>
      </c>
      <c r="AE20" t="inlineStr">
        <is>
          <t>לא</t>
        </is>
      </c>
      <c r="AF20" t="inlineStr">
        <is>
          <t>גמישה</t>
        </is>
      </c>
      <c r="AI20" t="inlineStr">
        <is>
          <t>*דו משפחתי עם 140 מ''ר בנוי על מגרש של 400 מ''ר.
*5 חדרים 
* סלון ומטבח מרווחים עם יציאה לפרגולה וחצר קדמית.
* 4 חדרי שינה כולל ממ"ד גדול ויחידת הורים 
* פינת משפחה. 
*חצר אחורית סגורה
*מיזוג מרכזי .נפרד לכל חדר. 
* שתי מקלחות בקומה העליונה ושירותי אורחים בקומה התחתונה. 
* חנייה פרטית. רק 4 מדרגות מהחנייה לבית. 
* רחוב שקט ללא מוצא, עם המון פרטיות, נוף ואוויר.
* ללא תיווך.
שלחו ואטספ לקבלת סרטונים</t>
        </is>
      </c>
      <c r="AJ20" t="inlineStr">
        <is>
          <t>פרטי</t>
        </is>
      </c>
      <c r="AK20">
        <v>1</v>
      </c>
      <c r="AL20">
        <v>280</v>
      </c>
      <c r="AM20" t="inlineStr">
        <is>
          <t>כן</t>
        </is>
      </c>
      <c r="AN20" t="inlineStr">
        <is>
          <t>לא</t>
        </is>
      </c>
      <c r="AO20" t="inlineStr">
        <is>
          <t>אזור יקנעם, טבעון והסביבה</t>
        </is>
      </c>
      <c r="AP20" t="inlineStr">
        <is>
          <t>23/10/2026</t>
        </is>
      </c>
    </row>
    <row r="21">
      <c r="A21" t="inlineStr">
        <is>
          <t>יד2</t>
        </is>
      </c>
      <c r="B21" s="3" t="str">
        <f>HYPERLINK("https://www.yad2.co.il/realestate/item/cjuypc4t","https://www.yad2.co.il/realestate/item/cjuypc4t")</f>
        <v>https://www.yad2.co.il/realestate/item/cjuypc4t</v>
      </c>
      <c r="C21">
        <v>46915487</v>
      </c>
      <c r="D21" t="inlineStr">
        <is>
          <t>24/05/2026</t>
        </is>
      </c>
      <c r="E21" t="inlineStr">
        <is>
          <t>27/10/2026</t>
        </is>
      </c>
      <c r="F21" t="inlineStr">
        <is>
          <t>מכירה</t>
        </is>
      </c>
      <c r="G21" t="inlineStr">
        <is>
          <t>תל אביב יפו</t>
        </is>
      </c>
      <c r="H21" t="inlineStr">
        <is>
          <t>הצפון הישן - החלק הצפוני</t>
        </is>
      </c>
      <c r="I21" t="inlineStr">
        <is>
          <t>שלמה המלך</t>
        </is>
      </c>
      <c r="L21">
        <v>3550000</v>
      </c>
      <c r="N21">
        <v>50714</v>
      </c>
      <c r="O21" t="inlineStr">
        <is>
          <t>דירה</t>
        </is>
      </c>
      <c r="P21">
        <v>3</v>
      </c>
      <c r="Q21">
        <v>70</v>
      </c>
      <c r="R21">
        <v>70</v>
      </c>
      <c r="S21">
        <v>1</v>
      </c>
      <c r="T21">
        <v>4</v>
      </c>
      <c r="U21" t="inlineStr">
        <is>
          <t>משופץ</t>
        </is>
      </c>
      <c r="V21">
        <v>0</v>
      </c>
      <c r="W21" t="inlineStr">
        <is>
          <t>לא</t>
        </is>
      </c>
      <c r="X21" t="inlineStr">
        <is>
          <t>כן</t>
        </is>
      </c>
      <c r="Y21" t="inlineStr">
        <is>
          <t>לא</t>
        </is>
      </c>
      <c r="Z21" t="inlineStr">
        <is>
          <t>לא</t>
        </is>
      </c>
      <c r="AA21" t="inlineStr">
        <is>
          <t>כן</t>
        </is>
      </c>
      <c r="AB21" t="inlineStr">
        <is>
          <t>כן</t>
        </is>
      </c>
      <c r="AC21" t="inlineStr">
        <is>
          <t>לא</t>
        </is>
      </c>
      <c r="AD21" t="inlineStr">
        <is>
          <t>לא</t>
        </is>
      </c>
      <c r="AE21" t="inlineStr">
        <is>
          <t>כן</t>
        </is>
      </c>
      <c r="AF21" t="inlineStr">
        <is>
          <t>גמישה</t>
        </is>
      </c>
      <c r="AI21" t="inlineStr">
        <is>
          <t>למכירה בצפון הישן של תל אביב
דירת 3 חדרים ברחוב שלמה המלך, בין ארלוזורוב לבן גוריון, במיקום מבוקש ומרכזי.
70 מ"ר
קומה 1
דירה מוארת ונעימה
בניין שמור ומתוחזק
מתאימה למגורים או להשקעה, באזור עם ביקוש גבוה במיוחד.</t>
        </is>
      </c>
      <c r="AJ21" t="inlineStr">
        <is>
          <t>תיווך / מסחרי</t>
        </is>
      </c>
      <c r="AM21" t="inlineStr">
        <is>
          <t>לא</t>
        </is>
      </c>
      <c r="AN21" t="inlineStr">
        <is>
          <t>לא</t>
        </is>
      </c>
      <c r="AO21" t="inlineStr">
        <is>
          <t>אזור תל אביב יפו</t>
        </is>
      </c>
      <c r="AP21" t="inlineStr">
        <is>
          <t>27/10/2026</t>
        </is>
      </c>
    </row>
  </sheetData>
  <autoFilter ref="A1:AP21"/>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V7"/>
  <sheetViews>
    <sheetView rightToLeft="1"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14.7109375" customWidth="1"/>
    <col min="2" max="2" width="48.7109375" customWidth="1"/>
    <col min="3" max="21" width="14.7109375" customWidth="1"/>
    <col min="22" max="22" width="60.7109375" customWidth="1"/>
  </cols>
  <sheetData>
    <row r="1">
      <c r="A1" s="1" t="inlineStr">
        <is>
          <t>שם פרויקט</t>
        </is>
      </c>
      <c r="B1" s="1" t="inlineStr">
        <is>
          <t>קישור</t>
        </is>
      </c>
      <c r="C1" s="1" t="inlineStr">
        <is>
          <t>מספר פרויקט</t>
        </is>
      </c>
      <c r="D1" s="1" t="inlineStr">
        <is>
          <t>עיר</t>
        </is>
      </c>
      <c r="E1" s="1" t="inlineStr">
        <is>
          <t>שכונה</t>
        </is>
      </c>
      <c r="F1" s="1" t="inlineStr">
        <is>
          <t>רחוב</t>
        </is>
      </c>
      <c r="G1" s="1" t="inlineStr">
        <is>
          <t>מספר בית</t>
        </is>
      </c>
      <c r="H1" s="1" t="inlineStr">
        <is>
          <t>כתובת מלאה</t>
        </is>
      </c>
      <c r="I1" s="1" t="inlineStr">
        <is>
          <t>יזם / חברה</t>
        </is>
      </c>
      <c r="J1" s="1" t="inlineStr">
        <is>
          <t>מחיר מינימום</t>
        </is>
      </c>
      <c r="K1" s="1" t="inlineStr">
        <is>
          <t>מחיר מקסימום</t>
        </is>
      </c>
      <c r="L1" s="1" t="inlineStr">
        <is>
          <t>חדרים מינימום</t>
        </is>
      </c>
      <c r="M1" s="1" t="inlineStr">
        <is>
          <t>חדרים מקסימום</t>
        </is>
      </c>
      <c r="N1" s="1" t="inlineStr">
        <is>
          <t>שטח מינימום (מ״ר)</t>
        </is>
      </c>
      <c r="O1" s="1" t="inlineStr">
        <is>
          <t>שטח מקסימום (מ״ר)</t>
        </is>
      </c>
      <c r="P1" s="1" t="inlineStr">
        <is>
          <t>קומה מינימום</t>
        </is>
      </c>
      <c r="Q1" s="1" t="inlineStr">
        <is>
          <t>קומה מקסימום</t>
        </is>
      </c>
      <c r="R1" s="1" t="inlineStr">
        <is>
          <t>קומות בבניין</t>
        </is>
      </c>
      <c r="S1" s="1" t="inlineStr">
        <is>
          <t>סוגי נכס</t>
        </is>
      </c>
      <c r="T1" s="1" t="inlineStr">
        <is>
          <t>מבצע</t>
        </is>
      </c>
      <c r="U1" s="1" t="inlineStr">
        <is>
          <t>אכלוס מיידי</t>
        </is>
      </c>
      <c r="V1" s="1" t="inlineStr">
        <is>
          <t>תיאור</t>
        </is>
      </c>
    </row>
    <row r="2">
      <c r="A2" t="inlineStr">
        <is>
          <t>הום אנד פילד "אכלוס מידי"</t>
        </is>
      </c>
      <c r="B2" s="3" t="str">
        <f>HYPERLINK("https://www.yad2.co.il/yad1/project/15174","https://www.yad2.co.il/yad1/project/15174")</f>
        <v>https://www.yad2.co.il/yad1/project/15174</v>
      </c>
      <c r="C2">
        <v>1000229</v>
      </c>
      <c r="D2" t="inlineStr">
        <is>
          <t>גן יבנה</t>
        </is>
      </c>
      <c r="E2" t="inlineStr">
        <is>
          <t>גן יבנה מערב</t>
        </is>
      </c>
      <c r="F2" t="inlineStr">
        <is>
          <t>הטל</t>
        </is>
      </c>
      <c r="G2">
        <v>1</v>
      </c>
      <c r="H2" t="inlineStr">
        <is>
          <t>גן יבנה מערב, גן יבנה</t>
        </is>
      </c>
      <c r="I2" t="inlineStr">
        <is>
          <t>מבנים ונתיבים בעמ</t>
        </is>
      </c>
      <c r="J2">
        <v>3150000</v>
      </c>
      <c r="K2">
        <v>3150000</v>
      </c>
      <c r="L2">
        <v>4</v>
      </c>
      <c r="M2">
        <v>5</v>
      </c>
      <c r="N2">
        <v>108</v>
      </c>
      <c r="O2">
        <v>258</v>
      </c>
      <c r="P2">
        <v>0</v>
      </c>
      <c r="Q2">
        <v>1</v>
      </c>
      <c r="R2">
        <v>6</v>
      </c>
      <c r="S2" t="inlineStr">
        <is>
          <t>חדש</t>
        </is>
      </c>
      <c r="T2" t="inlineStr">
        <is>
          <t>פרויקט חדש | 2 דירות ענקיות אחרונות!</t>
        </is>
      </c>
      <c r="U2" t="inlineStr">
        <is>
          <t>לא</t>
        </is>
      </c>
      <c r="V2" t="inlineStr">
        <is>
          <t>פרויקט "הום אנד פילד" (Home &amp; Field) מבית מבנים ונתיבים מזמין אתכם לחוויית מגורים מושלמת וחסרת פשרות בשכונת גן יבנה מערב שבעיר גן יבנה. זהו קומפלקס מגורים בוטיקי וייחודי בן ‏4 קומות בלבד, המציע סביבה פסטורלית ושקטה שמשלבת באופן אידיאלי בין חיי טבע עשירים
לבין חיי משפחה וקהילה תוססים. הפרויקט ממוקם בלב המושבה ומעניק לתושביו נגישות מהירה ובטוחה לכל השירותים הקהילתיים והמוניציפליים ברמה הגבוהה ביותר.
כעת, נותרה לכם הזדמנות אחרונה בהחלט להצטרף להצלחה עם ‏2 דירות ענקיות אחרונות המוצעות למכירה ולאכלוס מיידי! תמהיל הדירות בפרויקט תוכנן בקפידה על מנת להעניק מרחב מחיה אולטימטיבי למשפחות, תוך שימת דגש על סטנדרט תכנון גבוה, איכות בנייה ללא פשרות ומפרט עשיר, כמיטב המסורת של חברת היזמות והבנייה הוותיקה "מבנים ונתיבים".
מיקומו האסטרטגי של הפרויקט מעניק לו יתרון שיווקי וכלכלי עצום: הוא נמצא במרחק של ‏10 דקות נסיעה בלבד מהעיר אשדוד, קרוב לעורקי התחבורה הראשיים ובסמוך למרחבים ירוקים ופתוחים. זוהי ההשקעה הכלכלית המשתלמת ביותר לטווח הארוך, המבטיחה לכם נכס מבוקש במיוחד ואיכות חיים גבוהה בשכונה היוקרתית והמתפתחת של גן יבנה.</t>
        </is>
      </c>
    </row>
    <row r="3">
      <c r="A3" t="inlineStr">
        <is>
          <t>פרויקט K עיר היין אשקלון קבוצת נחמיאס</t>
        </is>
      </c>
      <c r="B3" s="3" t="str">
        <f>HYPERLINK("https://www.yad2.co.il/yad1/project/18080","https://www.yad2.co.il/yad1/project/18080")</f>
        <v>https://www.yad2.co.il/yad1/project/18080</v>
      </c>
      <c r="C3">
        <v>1019039</v>
      </c>
      <c r="D3" t="inlineStr">
        <is>
          <t>אשקלון</t>
        </is>
      </c>
      <c r="E3" t="inlineStr">
        <is>
          <t>עיר היין</t>
        </is>
      </c>
      <c r="F3" t="inlineStr">
        <is>
          <t>המיל השלישי</t>
        </is>
      </c>
      <c r="G3">
        <v>1</v>
      </c>
      <c r="H3" t="inlineStr">
        <is>
          <t>המייל השלישי פינת דוריף</t>
        </is>
      </c>
      <c r="I3" t="inlineStr">
        <is>
          <t>קבוצת נחמיאס</t>
        </is>
      </c>
      <c r="J3">
        <v>2050000</v>
      </c>
      <c r="K3">
        <v>4000000</v>
      </c>
      <c r="L3">
        <v>3</v>
      </c>
      <c r="M3">
        <v>6</v>
      </c>
      <c r="N3">
        <v>77.42</v>
      </c>
      <c r="O3">
        <v>156.6</v>
      </c>
      <c r="P3">
        <v>0</v>
      </c>
      <c r="Q3">
        <v>16</v>
      </c>
      <c r="S3" t="inlineStr">
        <is>
          <t>חדש, להשקעה, דירות גן</t>
        </is>
      </c>
      <c r="T3" t="inlineStr">
        <is>
          <t>פרויקט חדש | תנאי מימון</t>
        </is>
      </c>
      <c r="U3" t="inlineStr">
        <is>
          <t>לא</t>
        </is>
      </c>
      <c r="V3" t="inlineStr">
        <is>
          <t>ברוכים הבאים ל־K עיר היין, פרויקט הדגל החדש של קבוצת נחמיאס ו־קבוצת נדב בלילה - כי כאן לא סתם גרים, כאן חיים חיי קהילה, יוקרה ונוחות במלואם.
כאן תגלו סביבה משפחתית אידיאלית, בין פארק ירוק המשתרע על פני ‏450 דונם לבין עיצוב מודרני מתקדם. שילוב מושלם של טבע במלוא עוצמתו עם חוויית מגורים יוקרתית וחדשנית.
הפרויקט כולל שני מגדלי מגורים בני ‏17 קומות מעל קומת מסחר, עם ‏63 יחידות דיור בכל מגדל. מגוון הדירות רחב ומפנק: דירות ‏3‏–‏6 חדרים, מיני-פנטהאוזים ופנטהאוז ייחודי בכל מגדל המשתרע על קומה שלמה וכולל בריכת שחייה פרטית. כל הדירות נהנות ממרפסות נוף פנורמיות אל הפארק, השדרה המרכזית או אופק הים של אשקלון.
לרווחת הדיירים הוקמו מתחמי פנאי וקהילה יוצאי דופן: Exclusive Rooftop רחב ידיים בקומה ‏1+, המשתרע על פני ‏290 מ״ר, ובו גינה מעוצבת עם פינות חמד ירוקות, מתקני כושר, פינות אירוח, גינת תבלינים, עמדת עבודה שיתופית ואף ג׳ימבורי לילדים ‏– הכול במרחק נגיעה מהבית. בנוסף, הלאונג׳ היוקרתי בכל מגדל משמש כ"סלון דיירים" רחב ידיים ‏– מקום מושלם לפגישות, אירוח אינטימי או אירוע פרטי מרשים.</t>
        </is>
      </c>
    </row>
    <row r="4">
      <c r="A4" t="inlineStr">
        <is>
          <t>AQUA RESORT</t>
        </is>
      </c>
      <c r="B4" s="3" t="str">
        <f>HYPERLINK("https://www.yad2.co.il/yad1/project/18135","https://www.yad2.co.il/yad1/project/18135")</f>
        <v>https://www.yad2.co.il/yad1/project/18135</v>
      </c>
      <c r="C4">
        <v>1019056</v>
      </c>
      <c r="D4" t="inlineStr">
        <is>
          <t>אילת</t>
        </is>
      </c>
      <c r="E4" t="inlineStr">
        <is>
          <t>אופיר</t>
        </is>
      </c>
      <c r="F4" t="inlineStr">
        <is>
          <t>שחמון</t>
        </is>
      </c>
      <c r="G4">
        <v>2</v>
      </c>
      <c r="H4" t="inlineStr">
        <is>
          <t>שחמון 2, אילת</t>
        </is>
      </c>
      <c r="I4" t="inlineStr">
        <is>
          <t>עמרם אברהם</t>
        </is>
      </c>
      <c r="J4">
        <v>2490000</v>
      </c>
      <c r="K4">
        <v>3490000</v>
      </c>
      <c r="L4">
        <v>3</v>
      </c>
      <c r="M4">
        <v>5</v>
      </c>
      <c r="S4" t="inlineStr">
        <is>
          <t>חדש, דירות גן, דופלקס, קרוב לים, להשקעה</t>
        </is>
      </c>
      <c r="T4" t="inlineStr">
        <is>
          <t>פרויקט במבצע | תנאי תשלום מיוחדים</t>
        </is>
      </c>
      <c r="U4" t="inlineStr">
        <is>
          <t>כן</t>
        </is>
      </c>
      <c r="V4" t="inlineStr">
        <is>
          <t>‏8 בנייני בוטיק במרחק הליכה לחוף של מוש ולחוף הדקל, בני ‏3 קומות בלבד בלב שכונת שחמון ברובע ‏2, ריזורט היוקרה המבוקש באילת.
דירות ‏3-5 חד' עם מרפסות מפנקות, דירות גן עם בריכת שחייה פרטית בחצר, ודירות גג בוטיק עם בריכה.
דירות גדולות, מרפסות מפנקות, מפרט עשיר ומוקפד, חניה פרטית, כחלק משכונת הוילות היוקרתית שהפכה לסמל הסטטוס החדש בעיר הנופש הנצחית, מרחק קצר ממפרץ אילת וממתחמי הבילוי, התרבות, הבילוי והפנאי של אילת והנופים המרהיבים של הרי אדום.
נגישות
שכונת שחמון, העונה להגדרה ה"שכונה הכי דרומית בארץ" הינה השכונה הקיצונית בדרום מערב העיר אילת, מעל בסיס חיל הים. רחוב דרך הגיא מפריד בין השכונה ליתר חלקי העיר.
הפרויקט שלנו
מיקומו של הרובע החדש, מאפשר לשמור על שקט ופרטיות לצד קרבה למרכזי הבילוי, הפנאי והתרבות של העיר אילת.
לבחירתכם דירות ‏3-5 חדרים עם מרפסת, דירות גג ‏3-4 חדרים עם מרפסת ובריכה ודירות צמודי קרקע ‏4 ו‏-5 חדרים כולן עם בריכה פרטית בחצר וחנייה צמוד לכל דירה, הכנה לעמדות טעינה לרכבים חשמליים על פי תקן. ב
מסגרת הפרויקט יבנו ‏8 בנייני בוטיק של ‏6 דירות בכל בניין בלבד, כלומר ‏2 גן + ‏2 דירות אמצע מרפסת + ‏2 גג עם בריכה, סה"כ ‏52 דירות גן/גג בכל הפרויקט.</t>
        </is>
      </c>
    </row>
    <row r="5">
      <c r="A5" t="inlineStr">
        <is>
          <t>מתחם סלנט</t>
        </is>
      </c>
      <c r="B5" s="3" t="str">
        <f>HYPERLINK("https://www.yad2.co.il/yad1/project/16200","https://www.yad2.co.il/yad1/project/16200")</f>
        <v>https://www.yad2.co.il/yad1/project/16200</v>
      </c>
      <c r="C5">
        <v>1000349</v>
      </c>
      <c r="D5" t="inlineStr">
        <is>
          <t>פתח תקווה</t>
        </is>
      </c>
      <c r="E5" t="inlineStr">
        <is>
          <t>המרכז השקט / מרכז העיר</t>
        </is>
      </c>
      <c r="F5" t="inlineStr">
        <is>
          <t>שמואל סלנט</t>
        </is>
      </c>
      <c r="G5">
        <v>70</v>
      </c>
      <c r="H5" t="inlineStr">
        <is>
          <t>שמואל סלנט 70, המרכז השקט / מרכז העיר, פתח תקווה</t>
        </is>
      </c>
      <c r="I5" t="inlineStr">
        <is>
          <t>קטה גרופ</t>
        </is>
      </c>
      <c r="J5">
        <v>2350000</v>
      </c>
      <c r="K5">
        <v>2350000</v>
      </c>
      <c r="M5">
        <v>5</v>
      </c>
      <c r="R5">
        <v>10</v>
      </c>
      <c r="S5" t="inlineStr">
        <is>
          <t>חדש, דופלקס</t>
        </is>
      </c>
      <c r="T5" t="inlineStr">
        <is>
          <t>פרויקט חדש | תנאי תשלום נוחים</t>
        </is>
      </c>
      <c r="U5" t="inlineStr">
        <is>
          <t>לא</t>
        </is>
      </c>
      <c r="V5" t="inlineStr">
        <is>
          <t>פרויקט סלנט ‏70‏-‏74 ממשיך את ההתחדשות במרכז השקט של פתח תקווה. זוג בניינים שהייתם רוצים לגור בהם ולהתגאות בכך.
בנייני בוטיק מעוצבים בני ‏9 קומות הכוללים ‏40‏-‏41 דירות בכל בניין. הדירות בעלות מפרט טכני עשיר ומוקפד, מועדון דיירים, חדר אופניים ועגלות וחנייה תת קרקעית המבטיחים תחושה מעוצבת ויוקרתית, כבר מהכניסה הראשונה שלכם לדירה.
הפרויקט מציע תמהיל מגוון של דירות ‏3-4 חדרים ודופלקסים‏-גג.</t>
        </is>
      </c>
    </row>
    <row r="6">
      <c r="A6" t="inlineStr">
        <is>
          <t>ביאליק 34-36</t>
        </is>
      </c>
      <c r="B6" s="3" t="str">
        <f>HYPERLINK("https://www.yad2.co.il/yad1/project/12934","https://www.yad2.co.il/yad1/project/12934")</f>
        <v>https://www.yad2.co.il/yad1/project/12934</v>
      </c>
      <c r="C6">
        <v>1000167</v>
      </c>
      <c r="D6" t="inlineStr">
        <is>
          <t>רמת השרון</t>
        </is>
      </c>
      <c r="E6" t="inlineStr">
        <is>
          <t>הדר</t>
        </is>
      </c>
      <c r="F6" t="inlineStr">
        <is>
          <t>שדרות ביאליק</t>
        </is>
      </c>
      <c r="G6">
        <v>34</v>
      </c>
      <c r="H6" t="inlineStr">
        <is>
          <t>שדרות ביאליק 34, הדר, רמת השרון</t>
        </is>
      </c>
      <c r="I6" t="inlineStr">
        <is>
          <t>BROSH</t>
        </is>
      </c>
      <c r="L6">
        <v>3</v>
      </c>
      <c r="M6">
        <v>5</v>
      </c>
      <c r="N6">
        <v>77</v>
      </c>
      <c r="O6">
        <v>265</v>
      </c>
      <c r="P6">
        <v>0</v>
      </c>
      <c r="Q6">
        <v>3</v>
      </c>
      <c r="R6">
        <v>8</v>
      </c>
      <c r="S6" t="inlineStr">
        <is>
          <t>חדש</t>
        </is>
      </c>
      <c r="T6" t="inlineStr">
        <is>
          <t>פרויקט במבצע | כל הטוב בעיר במרחק הליכה</t>
        </is>
      </c>
      <c r="U6" t="inlineStr">
        <is>
          <t>לא</t>
        </is>
      </c>
      <c r="V6" t="inlineStr">
        <is>
          <t>מתחם ביאליק ‏34‏-‏38 ממוקם בשדרה קסומה מעל שדרת ביאליק הירוקה, סמוך לבית העירייה ומול כיכר העצמאות. בזכות המיקום הנפלא תוכלו ליהנות מהחוויה המקומית עד תומה. במרחק הליכה קצר מהפרויקט תמצאו שפע של בתי קפה, חנויות אופנה, מעדניות, מסעדות, מרכזי מסחר ופנאי, פארקים וגינות ירוקות, קאנטרי קלאב, מגרשי ספורט ובתי ספר מובילים. הקרבה לצירי הכניסה והיציאה הראשיים ‏– כביש ‏2 ו‏- ‏5, מספקים גישה נוחה למרכזי העסקים של תל אביב, לפארק ההיי‏-טק של הרצליה ולאזורים נוספים במרכז ובשרון.
‏7 *  קומות בלבד לפרטיות מקסימלית
* סטנדרט גבוה ומפרט ללא פשרות
* תכנון אידיאלי ושפע אור טבעי
* חניון תת‏-קרקעי ומחסן פרטי לכל דירה
* ממ"ד
בנייני המגורים היפיפיים תוכננו תוך שמירה על סטנדרט גבוה והקפדה יתרה על כל פרט ופרט,
לצד יכולות ביצוע מהחזקות בענף ומעורבות בתהליך מ‏-א' ועד ת'.</t>
        </is>
      </c>
    </row>
    <row r="7">
      <c r="A7" t="inlineStr">
        <is>
          <t>קרסו שמחה הולצברג 20</t>
        </is>
      </c>
      <c r="B7" s="3" t="str">
        <f>HYPERLINK("https://www.yad2.co.il/yad1/project/14158","https://www.yad2.co.il/yad1/project/14158")</f>
        <v>https://www.yad2.co.il/yad1/project/14158</v>
      </c>
      <c r="C7">
        <v>1000198</v>
      </c>
      <c r="D7" t="inlineStr">
        <is>
          <t>בת ים</t>
        </is>
      </c>
      <c r="E7" t="inlineStr">
        <is>
          <t>הגבול רוטשילד</t>
        </is>
      </c>
      <c r="F7" t="inlineStr">
        <is>
          <t>שמחה הולצברג</t>
        </is>
      </c>
      <c r="G7">
        <v>20</v>
      </c>
      <c r="H7" t="inlineStr">
        <is>
          <t>שמחה הולצברג 20, בת ים</t>
        </is>
      </c>
      <c r="I7" t="inlineStr">
        <is>
          <t>קרסו נדלן</t>
        </is>
      </c>
      <c r="J7">
        <v>3299000</v>
      </c>
      <c r="K7">
        <v>3449000</v>
      </c>
      <c r="L7">
        <v>4.5</v>
      </c>
      <c r="M7">
        <v>5</v>
      </c>
      <c r="N7">
        <v>112</v>
      </c>
      <c r="O7">
        <v>131</v>
      </c>
      <c r="P7">
        <v>1</v>
      </c>
      <c r="Q7">
        <v>8</v>
      </c>
      <c r="R7">
        <v>9</v>
      </c>
      <c r="S7" t="inlineStr">
        <is>
          <t>חדש, דופלקס, קרוב לים</t>
        </is>
      </c>
      <c r="T7" t="inlineStr">
        <is>
          <t>פרויקט במבצע | מגוון אפשרויות מימון גמישות</t>
        </is>
      </c>
      <c r="U7" t="inlineStr">
        <is>
          <t>לא</t>
        </is>
      </c>
      <c r="V7" t="inlineStr">
        <is>
          <t>ברוכים הבאים לפרויקט "קרסו שמחה הולצברג ‏20" הממוקם בשכונת הגבול רוטשילד המבוקשת בעיר בת ים, ממש על קו התפר עם תל אביב-יפו. חברת קרסו נדל"ן בע"מ מקימה עבורכם קומפלקס אקסקלוסיבי של שני בנייני בוטיק אינטימיים בני ‏9 קומות, המעניקים חוויית מגורים אורבנית, משפחתית ואיכותית. השכונה המתפתחת נהנית מצמיחה אדירה ומציעה שילוב מושלם בין שקט קהילתי לפוטנציאל השבחה כלכלי יוצא דופן.
הפרויקט מציע תמהיל דירות עשיר המתוכנן בקפידה למשפחות, וכולל דירות ‏4, ‏4.5 ו‏-5 חדרים מרווחות, דירות גן פסטורליות ופנטהאוזים יוקרתיים הצופים אל הים. כל הדירות נהנות ממפרט מלא הכולל חניה, מעלית, ממ"ד ומרפסת, עם דגש רב על חללים מוארים באור טבעי, פונקציונליות מרבית ופרקטיות יומיומית. לרוכשים מוצעות מגוון אפשרויות מימון גמישות, המאפשרות להגשים את חלום הדירה החדשה בנוחות ובביטחון.
המיקום של "קרסו שמחה הולצברג ‏20" הוא לא פחות מאידיאלי: רק כ‏-200 מטר מהתחנה של הקו האדום של הרכבת הקלה בשדרות ירושלים, וכ‏-400 מטר מחופי הים היפים של הארץ ומטיילת בת ים. זהו המקום בו הנגישות המהירה למוקדי המסחר והעסקים של גוש דן פוגשת את הבריזה של הים התיכון, ומעניקה לכם איכות חיים מושלמת של פנאי, קהילתיות ועיר שוקקת ‏– הכל במרחק הליכה.
יתרונות מרכזיים:
✅ מיקום אידיאלי על גבול תל אביב-יפו ובת ים
✅ ‏400 מטר בלבד מחוף הים והטיילת
✅ ‏200 מטר מתחנת הרכבת הקלה (הקו האדום)
✅ ‏2 בנייני בוטיק אינטימיים ו‏-73 דירות בלבד
✅ תמהיל מגוון: ‏4-5 חד', דירות גן ופנטהאוזים
✅ מפרט מלא לכל דירה: חניה, מעלית, ממ"ד ומרפסת
✅ תנאי מימון גמישים ונוחים לרוכשים
✅ חברת יזמות וותיקה ומובילה - קרסו נדל"ן בע"מ</t>
        </is>
      </c>
    </row>
  </sheetData>
  <autoFilter ref="A1:V7"/>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D21"/>
  <sheetViews>
    <sheetView rightToLeft="1"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14.7109375" customWidth="1"/>
    <col min="2" max="2" width="48.7109375" customWidth="1"/>
    <col min="3" max="42" width="14.7109375" customWidth="1"/>
    <col min="43" max="43" width="60.7109375" customWidth="1"/>
    <col min="44" max="56" width="14.7109375" customWidth="1"/>
  </cols>
  <sheetData>
    <row r="1">
      <c r="A1" s="1" t="inlineStr">
        <is>
          <t>מקור</t>
        </is>
      </c>
      <c r="B1" s="2" t="inlineStr">
        <is>
          <t>קישור למודעה</t>
        </is>
      </c>
      <c r="C1" s="1" t="inlineStr">
        <is>
          <t>מכירה או השכרה</t>
        </is>
      </c>
      <c r="D1" s="1" t="inlineStr">
        <is>
          <t>סוג נכס</t>
        </is>
      </c>
      <c r="E1" s="1" t="inlineStr">
        <is>
          <t>עיר</t>
        </is>
      </c>
      <c r="F1" s="1" t="inlineStr">
        <is>
          <t>שכונה</t>
        </is>
      </c>
      <c r="G1" s="1" t="inlineStr">
        <is>
          <t>רחוב</t>
        </is>
      </c>
      <c r="H1" s="1" t="inlineStr">
        <is>
          <t>מספר בית</t>
        </is>
      </c>
      <c r="I1" s="1" t="inlineStr">
        <is>
          <t>מחיר מבוקש (₪)</t>
        </is>
      </c>
      <c r="J1" s="1" t="inlineStr">
        <is>
          <t>חדרים בכותרת</t>
        </is>
      </c>
      <c r="K1" s="1" t="inlineStr">
        <is>
          <t>חדרים בתיאור</t>
        </is>
      </c>
      <c r="L1" s="1" t="inlineStr">
        <is>
          <t>קומה</t>
        </is>
      </c>
      <c r="M1" s="1" t="inlineStr">
        <is>
          <t>שטח בכותרת (מ״ר)</t>
        </is>
      </c>
      <c r="N1" s="1" t="inlineStr">
        <is>
          <t>שטח בנוי (מ״ר)</t>
        </is>
      </c>
      <c r="O1" s="1" t="inlineStr">
        <is>
          <t>שטח גינה (מ״ר)</t>
        </is>
      </c>
      <c r="P1" s="1" t="inlineStr">
        <is>
          <t>מחיר למ״ר באתר (₪)</t>
        </is>
      </c>
      <c r="Q1" s="1" t="inlineStr">
        <is>
          <t>מספר קומות בבניין</t>
        </is>
      </c>
      <c r="R1" s="1" t="inlineStr">
        <is>
          <t>שנת בנייה</t>
        </is>
      </c>
      <c r="S1" s="1" t="inlineStr">
        <is>
          <t>מצב נכס</t>
        </is>
      </c>
      <c r="T1" s="1" t="inlineStr">
        <is>
          <t>כניסה</t>
        </is>
      </c>
      <c r="U1" s="1" t="inlineStr">
        <is>
          <t>סוג מפרסם</t>
        </is>
      </c>
      <c r="V1" s="1" t="inlineStr">
        <is>
          <t>תיווך</t>
        </is>
      </c>
      <c r="W1" s="1" t="inlineStr">
        <is>
          <t>מספר חניות</t>
        </is>
      </c>
      <c r="X1" s="1" t="inlineStr">
        <is>
          <t>מספר כיווני אוויר</t>
        </is>
      </c>
      <c r="Y1" s="1" t="inlineStr">
        <is>
          <t>חדרי אמבטיה/מקלחת</t>
        </is>
      </c>
      <c r="Z1" s="1" t="inlineStr">
        <is>
          <t>שירותים</t>
        </is>
      </c>
      <c r="AA1" s="1" t="inlineStr">
        <is>
          <t>מרפסת</t>
        </is>
      </c>
      <c r="AB1" s="1" t="inlineStr">
        <is>
          <t>שטח מרפסת (מ״ר)</t>
        </is>
      </c>
      <c r="AC1" s="1" t="inlineStr">
        <is>
          <t>ממ״ד</t>
        </is>
      </c>
      <c r="AD1" s="1" t="inlineStr">
        <is>
          <t>מקלט</t>
        </is>
      </c>
      <c r="AE1" s="1" t="inlineStr">
        <is>
          <t>מעלית</t>
        </is>
      </c>
      <c r="AF1" s="1" t="inlineStr">
        <is>
          <t>מיזוג אוויר</t>
        </is>
      </c>
      <c r="AG1" s="1" t="inlineStr">
        <is>
          <t>דוד שמש</t>
        </is>
      </c>
      <c r="AH1" s="1" t="inlineStr">
        <is>
          <t>מחסן</t>
        </is>
      </c>
      <c r="AI1" s="1" t="inlineStr">
        <is>
          <t>שטח מחסן (מ״ר)</t>
        </is>
      </c>
      <c r="AJ1" s="1" t="inlineStr">
        <is>
          <t>נגישות לנכים</t>
        </is>
      </c>
      <c r="AK1" s="1" t="inlineStr">
        <is>
          <t>סורגים</t>
        </is>
      </c>
      <c r="AL1" s="1" t="inlineStr">
        <is>
          <t>גינה</t>
        </is>
      </c>
      <c r="AM1" s="1" t="inlineStr">
        <is>
          <t>בריכה</t>
        </is>
      </c>
      <c r="AN1" s="1" t="inlineStr">
        <is>
          <t>רהוט</t>
        </is>
      </c>
      <c r="AO1" s="1" t="inlineStr">
        <is>
          <t>על עמודים</t>
        </is>
      </c>
      <c r="AP1" s="1" t="inlineStr">
        <is>
          <t>ארנונה (₪)</t>
        </is>
      </c>
      <c r="AQ1" s="1" t="inlineStr">
        <is>
          <t>תיאור חופשי</t>
        </is>
      </c>
      <c r="AR1" s="1" t="inlineStr">
        <is>
          <t>תחושת קהילה (מתוך 10)</t>
        </is>
      </c>
      <c r="AS1" s="1" t="inlineStr">
        <is>
          <t>בתי ספר (מתוך 10)</t>
        </is>
      </c>
      <c r="AT1" s="1" t="inlineStr">
        <is>
          <t>קניות וסידורים (מתוך 10)</t>
        </is>
      </c>
      <c r="AU1" s="1" t="inlineStr">
        <is>
          <t>נקיון ותחזוקה (מתוך 10)</t>
        </is>
      </c>
      <c r="AV1" s="1" t="inlineStr">
        <is>
          <t>תחבורה ציבורית (מתוך 10)</t>
        </is>
      </c>
      <c r="AW1" s="1" t="inlineStr">
        <is>
          <t>בילוי ופנאי (מתוך 10)</t>
        </is>
      </c>
      <c r="AX1" s="2" t="inlineStr">
        <is>
          <t>מזהה מודעה</t>
        </is>
      </c>
      <c r="AY1" s="2" t="inlineStr">
        <is>
          <t>תאריך פרסום</t>
        </is>
      </c>
      <c r="AZ1" s="2" t="inlineStr">
        <is>
          <t>תאריך תיעוד</t>
        </is>
      </c>
      <c r="BA1" s="2" t="inlineStr">
        <is>
          <t>מחיר קודם (₪)</t>
        </is>
      </c>
      <c r="BB1" s="2" t="inlineStr">
        <is>
          <t>ועד בית (₪)</t>
        </is>
      </c>
      <c r="BC1" s="2" t="inlineStr">
        <is>
          <t>תשואה משוערת (%)</t>
        </is>
      </c>
      <c r="BD1" s="2" t="inlineStr">
        <is>
          <t>שכ״ד משוער (₪)</t>
        </is>
      </c>
    </row>
    <row r="2">
      <c r="A2" t="inlineStr">
        <is>
          <t>מדלן</t>
        </is>
      </c>
      <c r="B2" s="3" t="str">
        <f>HYPERLINK("https://www.madlan.co.il/listings/XYULhcWYfFV","https://www.madlan.co.il/listings/XYULhcWYfFV")</f>
        <v>https://www.madlan.co.il/listings/XYULhcWYfFV</v>
      </c>
      <c r="C2" t="inlineStr">
        <is>
          <t>השכרה</t>
        </is>
      </c>
      <c r="D2" t="inlineStr">
        <is>
          <t>דירה</t>
        </is>
      </c>
      <c r="E2" t="inlineStr">
        <is>
          <t>ירושלים</t>
        </is>
      </c>
      <c r="F2" t="inlineStr">
        <is>
          <t>ארנונה (תלפיות)</t>
        </is>
      </c>
      <c r="G2" t="inlineStr">
        <is>
          <t>לייב יפה</t>
        </is>
      </c>
      <c r="H2">
        <v>11</v>
      </c>
      <c r="I2">
        <v>9000</v>
      </c>
      <c r="J2">
        <v>5</v>
      </c>
      <c r="K2">
        <v>5</v>
      </c>
      <c r="L2">
        <v>2</v>
      </c>
      <c r="M2">
        <v>92</v>
      </c>
      <c r="Q2">
        <v>3</v>
      </c>
      <c r="S2" t="inlineStr">
        <is>
          <t>משופץ</t>
        </is>
      </c>
      <c r="T2" t="inlineStr">
        <is>
          <t>גמיש</t>
        </is>
      </c>
      <c r="U2" t="inlineStr">
        <is>
          <t>מתווך</t>
        </is>
      </c>
      <c r="V2" t="inlineStr">
        <is>
          <t>כן</t>
        </is>
      </c>
      <c r="W2">
        <v>1</v>
      </c>
      <c r="X2">
        <v>3</v>
      </c>
      <c r="Y2">
        <v>2</v>
      </c>
      <c r="Z2">
        <v>2</v>
      </c>
      <c r="AA2" t="inlineStr">
        <is>
          <t>כן</t>
        </is>
      </c>
      <c r="AB2">
        <v>7</v>
      </c>
      <c r="AC2" t="inlineStr">
        <is>
          <t>לא</t>
        </is>
      </c>
      <c r="AD2" t="inlineStr">
        <is>
          <t>כן</t>
        </is>
      </c>
      <c r="AE2" t="inlineStr">
        <is>
          <t>לא</t>
        </is>
      </c>
      <c r="AF2" t="inlineStr">
        <is>
          <t>כן</t>
        </is>
      </c>
      <c r="AG2" t="inlineStr">
        <is>
          <t>כן</t>
        </is>
      </c>
      <c r="AJ2" t="inlineStr">
        <is>
          <t>לא</t>
        </is>
      </c>
      <c r="AK2" t="inlineStr">
        <is>
          <t>לא</t>
        </is>
      </c>
      <c r="AM2" t="inlineStr">
        <is>
          <t>לא</t>
        </is>
      </c>
      <c r="AN2" t="inlineStr">
        <is>
          <t>לא</t>
        </is>
      </c>
      <c r="AO2" t="inlineStr">
        <is>
          <t>לא</t>
        </is>
      </c>
      <c r="AP2">
        <v>1300</v>
      </c>
      <c r="AQ2" t="inlineStr">
        <is>
          <t>להשכרה בארנונה המבוקשת – דירת 5 חדרים מרווחת, נעימה ומוארת!
במיקום שקט ונוח בשכונת ארנונה, מחכה לכם דירה שמורה ומטופחת בשטח של כ־92 מ"ר בנוי + מרפסת של כ־12 מ"ר.
הדירה כוללת פרקט בכל החדרים, ארונות קיר בכל חדר, חלוקה מצוינת וחדרים מרווחים המתאימים למשפחה, שותפים או סטודנטים.
קומה 2 מתוך 3 (34 מדרגות).
בניין עם מקלט וחנייה משותפת לדיירים.
ועד בית 120 ₪ לחודש, ארנונה כ־8,000 ₪ לשנה.
הזדמנות מצוינת למי שמחפש דירה נעימה בשכונה איכותית בירושלים.</t>
        </is>
      </c>
      <c r="AR2">
        <v>7</v>
      </c>
      <c r="AS2">
        <v>8</v>
      </c>
      <c r="AT2">
        <v>7</v>
      </c>
      <c r="AU2">
        <v>8</v>
      </c>
      <c r="AV2">
        <v>7</v>
      </c>
      <c r="AW2">
        <v>6</v>
      </c>
      <c r="AX2" t="inlineStr">
        <is>
          <t>XYULhcWYfFV</t>
        </is>
      </c>
      <c r="AY2" t="inlineStr">
        <is>
          <t>02/08/2026</t>
        </is>
      </c>
      <c r="AZ2" t="inlineStr">
        <is>
          <t>27/10/2026</t>
        </is>
      </c>
      <c r="BB2">
        <v>120</v>
      </c>
    </row>
    <row r="3">
      <c r="A3" t="inlineStr">
        <is>
          <t>מדלן</t>
        </is>
      </c>
      <c r="B3" s="3" t="str">
        <f>HYPERLINK("https://www.madlan.co.il/listings/jM0QSk2xKs0","https://www.madlan.co.il/listings/jM0QSk2xKs0")</f>
        <v>https://www.madlan.co.il/listings/jM0QSk2xKs0</v>
      </c>
      <c r="C3" t="inlineStr">
        <is>
          <t>השכרה</t>
        </is>
      </c>
      <c r="D3" t="inlineStr">
        <is>
          <t>בית פרטי</t>
        </is>
      </c>
      <c r="E3" t="inlineStr">
        <is>
          <t>הרצליה</t>
        </is>
      </c>
      <c r="F3" t="inlineStr">
        <is>
          <t>הרצליה פיתוח</t>
        </is>
      </c>
      <c r="G3" t="inlineStr">
        <is>
          <t>וינגיט</t>
        </is>
      </c>
      <c r="H3">
        <v>9</v>
      </c>
      <c r="I3">
        <v>95000</v>
      </c>
      <c r="J3">
        <v>7</v>
      </c>
      <c r="L3" t="inlineStr">
        <is>
          <t>קרקע</t>
        </is>
      </c>
      <c r="M3">
        <v>930</v>
      </c>
      <c r="O3">
        <v>350</v>
      </c>
      <c r="Q3">
        <v>3</v>
      </c>
      <c r="S3" t="inlineStr">
        <is>
          <t>כמו חדש</t>
        </is>
      </c>
      <c r="T3" t="inlineStr">
        <is>
          <t>גמיש</t>
        </is>
      </c>
      <c r="U3" t="inlineStr">
        <is>
          <t>מתווך</t>
        </is>
      </c>
      <c r="V3" t="inlineStr">
        <is>
          <t>כן</t>
        </is>
      </c>
      <c r="W3">
        <v>4</v>
      </c>
      <c r="X3">
        <v>4</v>
      </c>
      <c r="Y3">
        <v>5</v>
      </c>
      <c r="Z3">
        <v>5</v>
      </c>
      <c r="AA3" t="inlineStr">
        <is>
          <t>כן</t>
        </is>
      </c>
      <c r="AB3">
        <v>50</v>
      </c>
      <c r="AC3" t="inlineStr">
        <is>
          <t>כן</t>
        </is>
      </c>
      <c r="AE3" t="inlineStr">
        <is>
          <t>כן</t>
        </is>
      </c>
      <c r="AF3" t="inlineStr">
        <is>
          <t>כן</t>
        </is>
      </c>
      <c r="AG3" t="inlineStr">
        <is>
          <t>כן</t>
        </is>
      </c>
      <c r="AH3" t="inlineStr">
        <is>
          <t>כן</t>
        </is>
      </c>
      <c r="AI3">
        <v>15</v>
      </c>
      <c r="AJ3" t="inlineStr">
        <is>
          <t>כן</t>
        </is>
      </c>
      <c r="AK3" t="inlineStr">
        <is>
          <t>כן</t>
        </is>
      </c>
      <c r="AL3" t="inlineStr">
        <is>
          <t>כן</t>
        </is>
      </c>
      <c r="AM3" t="inlineStr">
        <is>
          <t>כן</t>
        </is>
      </c>
      <c r="AN3" t="inlineStr">
        <is>
          <t>כן</t>
        </is>
      </c>
      <c r="AO3" t="inlineStr">
        <is>
          <t>כן</t>
        </is>
      </c>
      <c r="AQ3" t="inlineStr">
        <is>
          <t>להשכרה בהרצליה פיתוח וילה חדשה ומעוצבת . מגרש 900 מר שטח בנוי 650 מר . 6 סוויטות ,מעלית,בית חכם,סאונה פרטית,בריכת שחיה חיצונית מחוממת,מטבח חוץ מושקע,חניה פרטית ל 4 רכבים ,מיקום שקט ופנימי . להשכרה לטווח ארוך. ניתן להשכיר מרוהט.
לפרטים ונכסים נוספים בהרצליה פיתוח
גיא יעקובי</t>
        </is>
      </c>
      <c r="AR3">
        <v>8</v>
      </c>
      <c r="AS3">
        <v>8</v>
      </c>
      <c r="AT3">
        <v>9</v>
      </c>
      <c r="AU3">
        <v>9</v>
      </c>
      <c r="AV3">
        <v>7</v>
      </c>
      <c r="AW3">
        <v>9</v>
      </c>
      <c r="AX3" t="inlineStr">
        <is>
          <t>jM0QSk2xKs0</t>
        </is>
      </c>
      <c r="AY3" t="inlineStr">
        <is>
          <t>01/03/2026</t>
        </is>
      </c>
      <c r="AZ3" t="inlineStr">
        <is>
          <t>27/10/2026</t>
        </is>
      </c>
    </row>
    <row r="4">
      <c r="A4" t="inlineStr">
        <is>
          <t>מדלן</t>
        </is>
      </c>
      <c r="B4" s="3" t="str">
        <f>HYPERLINK("https://www.madlan.co.il/listings/UFY45aIaJ77","https://www.madlan.co.il/listings/UFY45aIaJ77")</f>
        <v>https://www.madlan.co.il/listings/UFY45aIaJ77</v>
      </c>
      <c r="C4" t="inlineStr">
        <is>
          <t>השכרה</t>
        </is>
      </c>
      <c r="D4" t="inlineStr">
        <is>
          <t>דירה</t>
        </is>
      </c>
      <c r="E4" t="inlineStr">
        <is>
          <t>ראשון לציון</t>
        </is>
      </c>
      <c r="F4" t="inlineStr">
        <is>
          <t>נווה ים</t>
        </is>
      </c>
      <c r="G4" t="inlineStr">
        <is>
          <t>הדולפין</t>
        </is>
      </c>
      <c r="H4">
        <v>10</v>
      </c>
      <c r="I4">
        <v>3800</v>
      </c>
      <c r="J4">
        <v>2</v>
      </c>
      <c r="K4">
        <v>2</v>
      </c>
      <c r="L4" t="inlineStr">
        <is>
          <t>קרקע</t>
        </is>
      </c>
      <c r="M4">
        <v>40</v>
      </c>
      <c r="S4" t="inlineStr">
        <is>
          <t>משופץ</t>
        </is>
      </c>
      <c r="T4" t="inlineStr">
        <is>
          <t>מיידית</t>
        </is>
      </c>
      <c r="U4" t="inlineStr">
        <is>
          <t>מתווך</t>
        </is>
      </c>
      <c r="V4" t="inlineStr">
        <is>
          <t>כן</t>
        </is>
      </c>
      <c r="W4">
        <v>0</v>
      </c>
      <c r="AC4" t="inlineStr">
        <is>
          <t>לא</t>
        </is>
      </c>
      <c r="AD4" t="inlineStr">
        <is>
          <t>לא</t>
        </is>
      </c>
      <c r="AE4" t="inlineStr">
        <is>
          <t>לא</t>
        </is>
      </c>
      <c r="AF4" t="inlineStr">
        <is>
          <t>כן</t>
        </is>
      </c>
      <c r="AG4" t="inlineStr">
        <is>
          <t>לא</t>
        </is>
      </c>
      <c r="AJ4" t="inlineStr">
        <is>
          <t>לא</t>
        </is>
      </c>
      <c r="AK4" t="inlineStr">
        <is>
          <t>לא</t>
        </is>
      </c>
      <c r="AM4" t="inlineStr">
        <is>
          <t>לא</t>
        </is>
      </c>
      <c r="AN4" t="inlineStr">
        <is>
          <t>כן</t>
        </is>
      </c>
      <c r="AO4" t="inlineStr">
        <is>
          <t>לא</t>
        </is>
      </c>
      <c r="AQ4" t="inlineStr">
        <is>
          <t>💎 חדשה להשכרה! הדולפין | ראשון לציון  | נווה ים 
יחידת דיור 2 חדרים
📏 40 מ״ר
❄️ מיזוג אוויר
⭐️ שמורה
🐕בעל חיים קטן מותר
📆כניסה מיידית
שכירות חודשית: 3,800 ₪
| מרוהטת קומפלט | מקרר חדש, ארון גדול חדש בחדר שינה, מיטה זוגית עם מזרון, טלויזיה כבלים של הוט + אינטרנט, ספת אירוח מרווחת❗️
דרישות: 
חודשיים מזומן + ערב אחד עובד.
🚬❌עישון אסור</t>
        </is>
      </c>
      <c r="AR4">
        <v>8</v>
      </c>
      <c r="AS4">
        <v>9</v>
      </c>
      <c r="AT4">
        <v>9</v>
      </c>
      <c r="AU4">
        <v>9</v>
      </c>
      <c r="AV4">
        <v>7</v>
      </c>
      <c r="AW4">
        <v>8</v>
      </c>
      <c r="AX4" t="inlineStr">
        <is>
          <t>UFY45aIaJ77</t>
        </is>
      </c>
      <c r="AY4" t="inlineStr">
        <is>
          <t>29/09/2026</t>
        </is>
      </c>
      <c r="AZ4" t="inlineStr">
        <is>
          <t>27/10/2026</t>
        </is>
      </c>
    </row>
    <row r="5">
      <c r="A5" t="inlineStr">
        <is>
          <t>מדלן</t>
        </is>
      </c>
      <c r="B5" s="3" t="str">
        <f>HYPERLINK("https://www.madlan.co.il/listings/ZJyAoJELLCC","https://www.madlan.co.il/listings/ZJyAoJELLCC")</f>
        <v>https://www.madlan.co.il/listings/ZJyAoJELLCC</v>
      </c>
      <c r="C5" t="inlineStr">
        <is>
          <t>השכרה</t>
        </is>
      </c>
      <c r="D5" t="inlineStr">
        <is>
          <t>דירה</t>
        </is>
      </c>
      <c r="E5" t="inlineStr">
        <is>
          <t>תל אביב יפו</t>
        </is>
      </c>
      <c r="F5" t="inlineStr">
        <is>
          <t>פלורנטין</t>
        </is>
      </c>
      <c r="G5" t="inlineStr">
        <is>
          <t>הרצל</t>
        </is>
      </c>
      <c r="H5">
        <v>91</v>
      </c>
      <c r="I5">
        <v>7200</v>
      </c>
      <c r="J5">
        <v>2</v>
      </c>
      <c r="K5">
        <v>2</v>
      </c>
      <c r="L5">
        <v>4</v>
      </c>
      <c r="M5">
        <v>52</v>
      </c>
      <c r="Q5">
        <v>9</v>
      </c>
      <c r="R5">
        <v>2026</v>
      </c>
      <c r="S5" t="inlineStr">
        <is>
          <t>חדש</t>
        </is>
      </c>
      <c r="T5" t="inlineStr">
        <is>
          <t>גמיש</t>
        </is>
      </c>
      <c r="U5" t="inlineStr">
        <is>
          <t>מתווך</t>
        </is>
      </c>
      <c r="V5" t="inlineStr">
        <is>
          <t>כן</t>
        </is>
      </c>
      <c r="W5">
        <v>1</v>
      </c>
      <c r="Y5">
        <v>1</v>
      </c>
      <c r="Z5">
        <v>1</v>
      </c>
      <c r="AA5" t="inlineStr">
        <is>
          <t>כן</t>
        </is>
      </c>
      <c r="AB5">
        <v>8</v>
      </c>
      <c r="AC5" t="inlineStr">
        <is>
          <t>כן</t>
        </is>
      </c>
      <c r="AD5" t="inlineStr">
        <is>
          <t>לא</t>
        </is>
      </c>
      <c r="AE5" t="inlineStr">
        <is>
          <t>כן</t>
        </is>
      </c>
      <c r="AF5" t="inlineStr">
        <is>
          <t>כן</t>
        </is>
      </c>
      <c r="AG5" t="inlineStr">
        <is>
          <t>לא</t>
        </is>
      </c>
      <c r="AJ5" t="inlineStr">
        <is>
          <t>כן</t>
        </is>
      </c>
      <c r="AK5" t="inlineStr">
        <is>
          <t>לא</t>
        </is>
      </c>
      <c r="AM5" t="inlineStr">
        <is>
          <t>כן</t>
        </is>
      </c>
      <c r="AN5" t="inlineStr">
        <is>
          <t>לא</t>
        </is>
      </c>
      <c r="AO5" t="inlineStr">
        <is>
          <t>לא</t>
        </is>
      </c>
      <c r="AP5">
        <v>600</v>
      </c>
      <c r="AQ5" t="inlineStr">
        <is>
          <t>במתחם המגורים החדש בשכונת פלורנטין - דירה ברמה גבוהה בפרויקט ג'ולי.
דירת 2 חדרים חדשה לגמרי מקבלן, מתוכננת היטב. 58 מ"ר + 9 מרפסת. 2 ממ"קים גדולים בכל קומה, 4 מעליות בבניין, חניה פרטית, חלונות מסך בבידוד כפול, מרפסות מפנקות, תריסים חשמליים בכל החלונות ומזגן VRF.
מרחבים משותפים בבניין - חדר-כושר, מתחם חוגים (פילאטיס...), חדר כביסה, חדרי עבודה, בריכה בגג וכו'...
חודש שכירות במתנה</t>
        </is>
      </c>
      <c r="AR5">
        <v>8</v>
      </c>
      <c r="AS5">
        <v>4</v>
      </c>
      <c r="AT5">
        <v>8</v>
      </c>
      <c r="AU5">
        <v>4</v>
      </c>
      <c r="AV5">
        <v>8</v>
      </c>
      <c r="AW5">
        <v>9</v>
      </c>
      <c r="AX5" t="inlineStr">
        <is>
          <t>ZJyAoJELLCC</t>
        </is>
      </c>
      <c r="AY5" t="inlineStr">
        <is>
          <t>03/08/2026</t>
        </is>
      </c>
      <c r="AZ5" t="inlineStr">
        <is>
          <t>27/10/2026</t>
        </is>
      </c>
      <c r="BB5">
        <v>1000</v>
      </c>
    </row>
    <row r="6">
      <c r="A6" t="inlineStr">
        <is>
          <t>מדלן</t>
        </is>
      </c>
      <c r="B6" s="3" t="str">
        <f>HYPERLINK("https://www.madlan.co.il/listings/QiQ8Mmeglq3","https://www.madlan.co.il/listings/QiQ8Mmeglq3")</f>
        <v>https://www.madlan.co.il/listings/QiQ8Mmeglq3</v>
      </c>
      <c r="C6" t="inlineStr">
        <is>
          <t>השכרה</t>
        </is>
      </c>
      <c r="D6" t="inlineStr">
        <is>
          <t>דירה</t>
        </is>
      </c>
      <c r="E6" t="inlineStr">
        <is>
          <t>עפולה</t>
        </is>
      </c>
      <c r="F6" t="inlineStr">
        <is>
          <t>רובע יזרעאל</t>
        </is>
      </c>
      <c r="G6" t="inlineStr">
        <is>
          <t>רובע יזרעאל</t>
        </is>
      </c>
      <c r="H6">
        <v>12</v>
      </c>
      <c r="I6">
        <v>4500</v>
      </c>
      <c r="J6">
        <v>4</v>
      </c>
      <c r="K6">
        <v>4</v>
      </c>
      <c r="L6">
        <v>8</v>
      </c>
      <c r="M6">
        <v>120</v>
      </c>
      <c r="Q6">
        <v>9</v>
      </c>
      <c r="R6">
        <v>2016</v>
      </c>
      <c r="S6" t="inlineStr">
        <is>
          <t>כמו חדש</t>
        </is>
      </c>
      <c r="T6" t="inlineStr">
        <is>
          <t>גמיש</t>
        </is>
      </c>
      <c r="U6" t="inlineStr">
        <is>
          <t>פרטי</t>
        </is>
      </c>
      <c r="V6" t="inlineStr">
        <is>
          <t>לא</t>
        </is>
      </c>
      <c r="W6">
        <v>1</v>
      </c>
      <c r="X6">
        <v>3</v>
      </c>
      <c r="Y6">
        <v>2</v>
      </c>
      <c r="Z6">
        <v>2</v>
      </c>
      <c r="AA6" t="inlineStr">
        <is>
          <t>כן</t>
        </is>
      </c>
      <c r="AB6">
        <v>15</v>
      </c>
      <c r="AC6" t="inlineStr">
        <is>
          <t>כן</t>
        </is>
      </c>
      <c r="AD6" t="inlineStr">
        <is>
          <t>לא</t>
        </is>
      </c>
      <c r="AE6" t="inlineStr">
        <is>
          <t>כן</t>
        </is>
      </c>
      <c r="AF6" t="inlineStr">
        <is>
          <t>כן</t>
        </is>
      </c>
      <c r="AG6" t="inlineStr">
        <is>
          <t>כן</t>
        </is>
      </c>
      <c r="AH6" t="inlineStr">
        <is>
          <t>כן</t>
        </is>
      </c>
      <c r="AI6">
        <v>10</v>
      </c>
      <c r="AJ6" t="inlineStr">
        <is>
          <t>כן</t>
        </is>
      </c>
      <c r="AK6" t="inlineStr">
        <is>
          <t>לא</t>
        </is>
      </c>
      <c r="AM6" t="inlineStr">
        <is>
          <t>לא</t>
        </is>
      </c>
      <c r="AN6" t="inlineStr">
        <is>
          <t>לא</t>
        </is>
      </c>
      <c r="AO6" t="inlineStr">
        <is>
          <t>לא</t>
        </is>
      </c>
      <c r="AQ6" t="inlineStr">
        <is>
          <t>להשכרה - דירת 4 חדרים מרווחת ברובע יזרעאל 12 ממוקמת במרכז הרובע קרוב לכל המוקדים:
*כ120 מטר כולל מרפסת
*ממ"ד
*מרפסת שמש
*מחסן וחנייה בטאבו
*מעלית בבניין
*בניין מתוחזק ברמה טובה מאוד
שכירות 4500
כניסה החל מ1.3.27</t>
        </is>
      </c>
      <c r="AR6">
        <v>8</v>
      </c>
      <c r="AS6">
        <v>8</v>
      </c>
      <c r="AT6">
        <v>8</v>
      </c>
      <c r="AU6">
        <v>8</v>
      </c>
      <c r="AV6">
        <v>8</v>
      </c>
      <c r="AW6">
        <v>7</v>
      </c>
      <c r="AX6" t="inlineStr">
        <is>
          <t>QiQ8Mmeglq3</t>
        </is>
      </c>
      <c r="AY6" t="inlineStr">
        <is>
          <t>15/09/2026</t>
        </is>
      </c>
      <c r="AZ6" t="inlineStr">
        <is>
          <t>27/10/2026</t>
        </is>
      </c>
    </row>
    <row r="7">
      <c r="A7" t="inlineStr">
        <is>
          <t>מדלן</t>
        </is>
      </c>
      <c r="B7" s="3" t="str">
        <f>HYPERLINK("https://www.madlan.co.il/listings/71wUYmuTmXB","https://www.madlan.co.il/listings/71wUYmuTmXB")</f>
        <v>https://www.madlan.co.il/listings/71wUYmuTmXB</v>
      </c>
      <c r="C7" t="inlineStr">
        <is>
          <t>השכרה</t>
        </is>
      </c>
      <c r="D7" t="inlineStr">
        <is>
          <t>residentialunit</t>
        </is>
      </c>
      <c r="E7" t="inlineStr">
        <is>
          <t>רעננה</t>
        </is>
      </c>
      <c r="F7" t="inlineStr">
        <is>
          <t>קרית אליהו גולומב</t>
        </is>
      </c>
      <c r="G7" t="inlineStr">
        <is>
          <t>ההגנה</t>
        </is>
      </c>
      <c r="H7">
        <v>36</v>
      </c>
      <c r="I7">
        <v>5500</v>
      </c>
      <c r="J7">
        <v>3</v>
      </c>
      <c r="L7" t="inlineStr">
        <is>
          <t>קרקע</t>
        </is>
      </c>
      <c r="M7">
        <v>65</v>
      </c>
      <c r="Q7">
        <v>0</v>
      </c>
      <c r="S7" t="inlineStr">
        <is>
          <t>כמו חדש</t>
        </is>
      </c>
      <c r="T7" t="inlineStr">
        <is>
          <t>מיידית</t>
        </is>
      </c>
      <c r="U7" t="inlineStr">
        <is>
          <t>מתווך</t>
        </is>
      </c>
      <c r="V7" t="inlineStr">
        <is>
          <t>כן</t>
        </is>
      </c>
      <c r="W7">
        <v>0</v>
      </c>
      <c r="X7">
        <v>3</v>
      </c>
      <c r="Y7">
        <v>1</v>
      </c>
      <c r="Z7">
        <v>1</v>
      </c>
      <c r="AC7" t="inlineStr">
        <is>
          <t>לא</t>
        </is>
      </c>
      <c r="AD7" t="inlineStr">
        <is>
          <t>כן</t>
        </is>
      </c>
      <c r="AE7" t="inlineStr">
        <is>
          <t>לא</t>
        </is>
      </c>
      <c r="AF7" t="inlineStr">
        <is>
          <t>כן</t>
        </is>
      </c>
      <c r="AG7" t="inlineStr">
        <is>
          <t>כן</t>
        </is>
      </c>
      <c r="AJ7" t="inlineStr">
        <is>
          <t>כן</t>
        </is>
      </c>
      <c r="AK7" t="inlineStr">
        <is>
          <t>לא</t>
        </is>
      </c>
      <c r="AM7" t="inlineStr">
        <is>
          <t>לא</t>
        </is>
      </c>
      <c r="AN7" t="inlineStr">
        <is>
          <t>לא</t>
        </is>
      </c>
      <c r="AO7" t="inlineStr">
        <is>
          <t>לא</t>
        </is>
      </c>
      <c r="AQ7" t="inlineStr">
        <is>
          <t>יחידת דיור בקוטג' ברחוב ההגנה,
יחידת דיור בגובה קרקע עם חצר פרטית קטנה, 2 חדרי שינה וסלון
רק ב5,500 שקלים</t>
        </is>
      </c>
      <c r="AR7">
        <v>6</v>
      </c>
      <c r="AS7">
        <v>10</v>
      </c>
      <c r="AT7">
        <v>4</v>
      </c>
      <c r="AU7">
        <v>10</v>
      </c>
      <c r="AV7">
        <v>4</v>
      </c>
      <c r="AW7">
        <v>6</v>
      </c>
      <c r="AX7" t="inlineStr">
        <is>
          <t>71wUYmuTmXB</t>
        </is>
      </c>
      <c r="AY7" t="inlineStr">
        <is>
          <t>08/10/2026</t>
        </is>
      </c>
      <c r="AZ7" t="inlineStr">
        <is>
          <t>27/10/2026</t>
        </is>
      </c>
    </row>
    <row r="8">
      <c r="A8" t="inlineStr">
        <is>
          <t>מדלן</t>
        </is>
      </c>
      <c r="B8" s="3" t="str">
        <f>HYPERLINK("https://www.madlan.co.il/listings/zvpeHpDqwHB","https://www.madlan.co.il/listings/zvpeHpDqwHB")</f>
        <v>https://www.madlan.co.il/listings/zvpeHpDqwHB</v>
      </c>
      <c r="C8" t="inlineStr">
        <is>
          <t>השכרה</t>
        </is>
      </c>
      <c r="D8" t="inlineStr">
        <is>
          <t>residentialunit</t>
        </is>
      </c>
      <c r="E8" t="inlineStr">
        <is>
          <t>אפרת</t>
        </is>
      </c>
      <c r="F8" t="inlineStr">
        <is>
          <t>הגפן</t>
        </is>
      </c>
      <c r="G8" t="inlineStr">
        <is>
          <t>הגפן</t>
        </is>
      </c>
      <c r="H8">
        <v>42</v>
      </c>
      <c r="I8">
        <v>5500</v>
      </c>
      <c r="J8">
        <v>4</v>
      </c>
      <c r="K8">
        <v>4</v>
      </c>
      <c r="L8" t="inlineStr">
        <is>
          <t>קרקע</t>
        </is>
      </c>
      <c r="M8">
        <v>73</v>
      </c>
      <c r="O8">
        <v>1</v>
      </c>
      <c r="Q8">
        <v>0</v>
      </c>
      <c r="S8" t="inlineStr">
        <is>
          <t>שמור</t>
        </is>
      </c>
      <c r="T8" t="inlineStr">
        <is>
          <t>מיידית</t>
        </is>
      </c>
      <c r="U8" t="inlineStr">
        <is>
          <t>מתווך</t>
        </is>
      </c>
      <c r="V8" t="inlineStr">
        <is>
          <t>כן</t>
        </is>
      </c>
      <c r="W8">
        <v>0</v>
      </c>
      <c r="AC8" t="inlineStr">
        <is>
          <t>כן</t>
        </is>
      </c>
      <c r="AD8" t="inlineStr">
        <is>
          <t>לא</t>
        </is>
      </c>
      <c r="AE8" t="inlineStr">
        <is>
          <t>לא</t>
        </is>
      </c>
      <c r="AF8" t="inlineStr">
        <is>
          <t>כן</t>
        </is>
      </c>
      <c r="AG8" t="inlineStr">
        <is>
          <t>לא</t>
        </is>
      </c>
      <c r="AJ8" t="inlineStr">
        <is>
          <t>לא</t>
        </is>
      </c>
      <c r="AK8" t="inlineStr">
        <is>
          <t>לא</t>
        </is>
      </c>
      <c r="AL8" t="inlineStr">
        <is>
          <t>כן</t>
        </is>
      </c>
      <c r="AM8" t="inlineStr">
        <is>
          <t>לא</t>
        </is>
      </c>
      <c r="AN8" t="inlineStr">
        <is>
          <t>לא</t>
        </is>
      </c>
      <c r="AO8" t="inlineStr">
        <is>
          <t>לא</t>
        </is>
      </c>
      <c r="AQ8" t="inlineStr">
        <is>
          <t>להשכרה באפרת – יחידת דיור בשכונת הגפן!
4 חדרים, ממ"ד, מטבחון ופינת ישיבה, מזגנים,  חדר רחצה, גינה.
מתאים לזוג, קליניקה/משרד.
המחיר כולל ארנונה ושמירה.
**אפשרות לסלון גדול בדירת 3 חד' + ממ"ד.</t>
        </is>
      </c>
      <c r="AX8" t="inlineStr">
        <is>
          <t>zvpeHpDqwHB</t>
        </is>
      </c>
      <c r="AY8" t="inlineStr">
        <is>
          <t>30/08/2026</t>
        </is>
      </c>
      <c r="AZ8" t="inlineStr">
        <is>
          <t>27/10/2026</t>
        </is>
      </c>
    </row>
    <row r="9">
      <c r="A9" t="inlineStr">
        <is>
          <t>מדלן</t>
        </is>
      </c>
      <c r="B9" s="3" t="str">
        <f>HYPERLINK("https://www.madlan.co.il/listings/Dn0RIX0ROmB","https://www.madlan.co.il/listings/Dn0RIX0ROmB")</f>
        <v>https://www.madlan.co.il/listings/Dn0RIX0ROmB</v>
      </c>
      <c r="C9" t="inlineStr">
        <is>
          <t>השכרה</t>
        </is>
      </c>
      <c r="D9" t="inlineStr">
        <is>
          <t>דירה</t>
        </is>
      </c>
      <c r="E9" t="inlineStr">
        <is>
          <t>נתניה</t>
        </is>
      </c>
      <c r="F9" t="inlineStr">
        <is>
          <t>מרכז העיר צפון</t>
        </is>
      </c>
      <c r="G9" t="inlineStr">
        <is>
          <t>דיזנגוף</t>
        </is>
      </c>
      <c r="H9">
        <v>7</v>
      </c>
      <c r="I9">
        <v>6200</v>
      </c>
      <c r="J9">
        <v>4</v>
      </c>
      <c r="K9">
        <v>4</v>
      </c>
      <c r="L9">
        <v>4</v>
      </c>
      <c r="M9">
        <v>130</v>
      </c>
      <c r="Q9">
        <v>7</v>
      </c>
      <c r="R9">
        <v>1980</v>
      </c>
      <c r="S9" t="inlineStr">
        <is>
          <t>שמור</t>
        </is>
      </c>
      <c r="T9" t="inlineStr">
        <is>
          <t>31/07/2026</t>
        </is>
      </c>
      <c r="U9" t="inlineStr">
        <is>
          <t>פרטי</t>
        </is>
      </c>
      <c r="V9" t="inlineStr">
        <is>
          <t>לא</t>
        </is>
      </c>
      <c r="W9">
        <v>1</v>
      </c>
      <c r="X9">
        <v>3</v>
      </c>
      <c r="Y9">
        <v>1</v>
      </c>
      <c r="Z9">
        <v>2</v>
      </c>
      <c r="AA9" t="inlineStr">
        <is>
          <t>כן</t>
        </is>
      </c>
      <c r="AB9">
        <v>12</v>
      </c>
      <c r="AC9" t="inlineStr">
        <is>
          <t>לא</t>
        </is>
      </c>
      <c r="AD9" t="inlineStr">
        <is>
          <t>כן</t>
        </is>
      </c>
      <c r="AE9" t="inlineStr">
        <is>
          <t>כן</t>
        </is>
      </c>
      <c r="AF9" t="inlineStr">
        <is>
          <t>כן</t>
        </is>
      </c>
      <c r="AG9" t="inlineStr">
        <is>
          <t>כן</t>
        </is>
      </c>
      <c r="AJ9" t="inlineStr">
        <is>
          <t>לא</t>
        </is>
      </c>
      <c r="AK9" t="inlineStr">
        <is>
          <t>לא</t>
        </is>
      </c>
      <c r="AM9" t="inlineStr">
        <is>
          <t>לא</t>
        </is>
      </c>
      <c r="AN9" t="inlineStr">
        <is>
          <t>לא</t>
        </is>
      </c>
      <c r="AO9" t="inlineStr">
        <is>
          <t>כן</t>
        </is>
      </c>
      <c r="AP9">
        <v>1700</v>
      </c>
      <c r="AQ9" t="inlineStr">
        <is>
          <t>דירה ענקית ומרווחת במרכז העיר, רח' דיזינגוף, מרחק דקות הליכה מהים/כיכר העצמאות. 4 חדרים, 3 כיווני אוויר. שמורה ומתוחזקת כחדשה. מוארת מאוד. מזגנים חדשים בכל חדר.  כולל חנייה מקורה. בניין לאחר שיפוץ חזית ולובי. יש מקלט.  
נא להתקשר</t>
        </is>
      </c>
      <c r="AR9">
        <v>5</v>
      </c>
      <c r="AS9">
        <v>7</v>
      </c>
      <c r="AT9">
        <v>7</v>
      </c>
      <c r="AU9">
        <v>7</v>
      </c>
      <c r="AV9">
        <v>8</v>
      </c>
      <c r="AW9">
        <v>8</v>
      </c>
      <c r="AX9" t="inlineStr">
        <is>
          <t>Dn0RIX0ROmB</t>
        </is>
      </c>
      <c r="AY9" t="inlineStr">
        <is>
          <t>20/06/2023</t>
        </is>
      </c>
      <c r="AZ9" t="inlineStr">
        <is>
          <t>27/10/2026</t>
        </is>
      </c>
      <c r="BB9">
        <v>265</v>
      </c>
    </row>
    <row r="10">
      <c r="A10" t="inlineStr">
        <is>
          <t>מדלן</t>
        </is>
      </c>
      <c r="B10" s="3" t="str">
        <f>HYPERLINK("https://www.madlan.co.il/listings/Q8WWP8UpEoq","https://www.madlan.co.il/listings/Q8WWP8UpEoq")</f>
        <v>https://www.madlan.co.il/listings/Q8WWP8UpEoq</v>
      </c>
      <c r="C10" t="inlineStr">
        <is>
          <t>השכרה</t>
        </is>
      </c>
      <c r="D10" t="inlineStr">
        <is>
          <t>בית פרטי</t>
        </is>
      </c>
      <c r="E10" t="inlineStr">
        <is>
          <t>בית ינאי</t>
        </is>
      </c>
      <c r="G10" t="inlineStr">
        <is>
          <t>הצוק</t>
        </is>
      </c>
      <c r="H10">
        <v>9</v>
      </c>
      <c r="I10">
        <v>80000</v>
      </c>
      <c r="J10">
        <v>6</v>
      </c>
      <c r="L10" t="inlineStr">
        <is>
          <t>קרקע</t>
        </is>
      </c>
      <c r="M10">
        <v>250</v>
      </c>
      <c r="O10">
        <v>1800</v>
      </c>
      <c r="Q10">
        <v>1</v>
      </c>
      <c r="S10" t="inlineStr">
        <is>
          <t>משופץ</t>
        </is>
      </c>
      <c r="T10" t="inlineStr">
        <is>
          <t>מיידית</t>
        </is>
      </c>
      <c r="U10" t="inlineStr">
        <is>
          <t>מתווך</t>
        </is>
      </c>
      <c r="V10" t="inlineStr">
        <is>
          <t>כן</t>
        </is>
      </c>
      <c r="W10">
        <v>2</v>
      </c>
      <c r="X10">
        <v>4</v>
      </c>
      <c r="Y10">
        <v>3</v>
      </c>
      <c r="Z10">
        <v>4</v>
      </c>
      <c r="AA10" t="inlineStr">
        <is>
          <t>כן</t>
        </is>
      </c>
      <c r="AB10">
        <v>100</v>
      </c>
      <c r="AC10" t="inlineStr">
        <is>
          <t>כן</t>
        </is>
      </c>
      <c r="AE10" t="inlineStr">
        <is>
          <t>לא</t>
        </is>
      </c>
      <c r="AF10" t="inlineStr">
        <is>
          <t>כן</t>
        </is>
      </c>
      <c r="AG10" t="inlineStr">
        <is>
          <t>כן</t>
        </is>
      </c>
      <c r="AJ10" t="inlineStr">
        <is>
          <t>לא</t>
        </is>
      </c>
      <c r="AK10" t="inlineStr">
        <is>
          <t>לא</t>
        </is>
      </c>
      <c r="AL10" t="inlineStr">
        <is>
          <t>כן</t>
        </is>
      </c>
      <c r="AM10" t="inlineStr">
        <is>
          <t>לא</t>
        </is>
      </c>
      <c r="AN10" t="inlineStr">
        <is>
          <t>כן</t>
        </is>
      </c>
      <c r="AO10" t="inlineStr">
        <is>
          <t>לא</t>
        </is>
      </c>
      <c r="AQ10" t="inlineStr">
        <is>
          <t>להשכרה בית פרטי שיוצא לשוק אולי פעם בעשור אם בכלל בבית ינאי על הצוק קו ראשון לים.
מגרש ענק 2 דונם בנוי כ 200 מטר + יחידת דיור משופצת צמודה.
 5 חדרי שינה עם נוף הכי יפה בארץ וים כחול מכל פינה בבית לכניסה מיידית.
למי שמחפש שקט שלווה או בית נופש, חובה לראות באמת נכס מיוחד.</t>
        </is>
      </c>
      <c r="AX10" t="inlineStr">
        <is>
          <t>Q8WWP8UpEoq</t>
        </is>
      </c>
      <c r="AY10" t="inlineStr">
        <is>
          <t>12/01/2026</t>
        </is>
      </c>
      <c r="AZ10" t="inlineStr">
        <is>
          <t>27/10/2026</t>
        </is>
      </c>
    </row>
    <row r="11">
      <c r="A11" t="inlineStr">
        <is>
          <t>מדלן</t>
        </is>
      </c>
      <c r="B11" s="3" t="str">
        <f>HYPERLINK("https://www.madlan.co.il/listings/I0d284aXTpj","https://www.madlan.co.il/listings/I0d284aXTpj")</f>
        <v>https://www.madlan.co.il/listings/I0d284aXTpj</v>
      </c>
      <c r="C11" t="inlineStr">
        <is>
          <t>השכרה</t>
        </is>
      </c>
      <c r="D11" t="inlineStr">
        <is>
          <t>דירה</t>
        </is>
      </c>
      <c r="E11" t="inlineStr">
        <is>
          <t>רמת גן</t>
        </is>
      </c>
      <c r="F11" t="inlineStr">
        <is>
          <t>רמת יצחק</t>
        </is>
      </c>
      <c r="G11" t="inlineStr">
        <is>
          <t>מיכאל</t>
        </is>
      </c>
      <c r="H11">
        <v>25</v>
      </c>
      <c r="I11">
        <v>5500</v>
      </c>
      <c r="J11">
        <v>3</v>
      </c>
      <c r="L11">
        <v>6</v>
      </c>
      <c r="M11">
        <v>75</v>
      </c>
      <c r="Q11">
        <v>7</v>
      </c>
      <c r="R11">
        <v>1987</v>
      </c>
      <c r="S11" t="inlineStr">
        <is>
          <t>שמור</t>
        </is>
      </c>
      <c r="T11" t="inlineStr">
        <is>
          <t>מיידית</t>
        </is>
      </c>
      <c r="U11" t="inlineStr">
        <is>
          <t>פרטי</t>
        </is>
      </c>
      <c r="V11" t="inlineStr">
        <is>
          <t>לא</t>
        </is>
      </c>
      <c r="W11">
        <v>1</v>
      </c>
      <c r="X11">
        <v>2</v>
      </c>
      <c r="Y11">
        <v>1</v>
      </c>
      <c r="Z11">
        <v>1</v>
      </c>
      <c r="AC11" t="inlineStr">
        <is>
          <t>לא</t>
        </is>
      </c>
      <c r="AD11" t="inlineStr">
        <is>
          <t>כן</t>
        </is>
      </c>
      <c r="AE11" t="inlineStr">
        <is>
          <t>כן</t>
        </is>
      </c>
      <c r="AF11" t="inlineStr">
        <is>
          <t>לא</t>
        </is>
      </c>
      <c r="AG11" t="inlineStr">
        <is>
          <t>כן</t>
        </is>
      </c>
      <c r="AJ11" t="inlineStr">
        <is>
          <t>לא</t>
        </is>
      </c>
      <c r="AK11" t="inlineStr">
        <is>
          <t>לא</t>
        </is>
      </c>
      <c r="AM11" t="inlineStr">
        <is>
          <t>לא</t>
        </is>
      </c>
      <c r="AN11" t="inlineStr">
        <is>
          <t>לא</t>
        </is>
      </c>
      <c r="AO11" t="inlineStr">
        <is>
          <t>לא</t>
        </is>
      </c>
      <c r="AP11">
        <v>800</v>
      </c>
      <c r="AQ11" t="inlineStr">
        <is>
          <t>ממוזגת
2 ארונות קיר</t>
        </is>
      </c>
      <c r="AR11">
        <v>6</v>
      </c>
      <c r="AS11">
        <v>8</v>
      </c>
      <c r="AT11">
        <v>6</v>
      </c>
      <c r="AU11">
        <v>7</v>
      </c>
      <c r="AV11">
        <v>8</v>
      </c>
      <c r="AW11">
        <v>5</v>
      </c>
      <c r="AX11" t="inlineStr">
        <is>
          <t>I0d284aXTpj</t>
        </is>
      </c>
      <c r="AY11" t="inlineStr">
        <is>
          <t>12/07/2026</t>
        </is>
      </c>
      <c r="AZ11" t="inlineStr">
        <is>
          <t>27/10/2026</t>
        </is>
      </c>
      <c r="BB11">
        <v>200</v>
      </c>
    </row>
    <row r="12">
      <c r="A12" t="inlineStr">
        <is>
          <t>מדלן</t>
        </is>
      </c>
      <c r="B12" s="3" t="str">
        <f>HYPERLINK("https://www.madlan.co.il/listings/tB85uWAVLlq","https://www.madlan.co.il/listings/tB85uWAVLlq")</f>
        <v>https://www.madlan.co.il/listings/tB85uWAVLlq</v>
      </c>
      <c r="C12" t="inlineStr">
        <is>
          <t>מכירה</t>
        </is>
      </c>
      <c r="D12" t="inlineStr">
        <is>
          <t>דירה</t>
        </is>
      </c>
      <c r="E12" t="inlineStr">
        <is>
          <t>תל אביב יפו</t>
        </is>
      </c>
      <c r="F12" t="inlineStr">
        <is>
          <t>שוק הפשפשים וצפון יפו</t>
        </is>
      </c>
      <c r="G12" t="inlineStr">
        <is>
          <t>בעל הטורים</t>
        </is>
      </c>
      <c r="H12">
        <v>13</v>
      </c>
      <c r="I12">
        <v>2690000</v>
      </c>
      <c r="J12">
        <v>3</v>
      </c>
      <c r="K12">
        <v>3</v>
      </c>
      <c r="L12">
        <v>2</v>
      </c>
      <c r="M12">
        <v>98</v>
      </c>
      <c r="P12">
        <v>27449</v>
      </c>
      <c r="S12" t="inlineStr">
        <is>
          <t>שמור</t>
        </is>
      </c>
      <c r="T12" t="inlineStr">
        <is>
          <t>גמיש</t>
        </is>
      </c>
      <c r="U12" t="inlineStr">
        <is>
          <t>מתווך</t>
        </is>
      </c>
      <c r="V12" t="inlineStr">
        <is>
          <t>כן</t>
        </is>
      </c>
      <c r="W12">
        <v>1</v>
      </c>
      <c r="Y12">
        <v>1</v>
      </c>
      <c r="Z12">
        <v>1</v>
      </c>
      <c r="AA12" t="inlineStr">
        <is>
          <t>כן</t>
        </is>
      </c>
      <c r="AB12">
        <v>10</v>
      </c>
      <c r="AC12" t="inlineStr">
        <is>
          <t>לא</t>
        </is>
      </c>
      <c r="AD12" t="inlineStr">
        <is>
          <t>לא</t>
        </is>
      </c>
      <c r="AE12" t="inlineStr">
        <is>
          <t>לא</t>
        </is>
      </c>
      <c r="AF12" t="inlineStr">
        <is>
          <t>לא</t>
        </is>
      </c>
      <c r="AG12" t="inlineStr">
        <is>
          <t>לא</t>
        </is>
      </c>
      <c r="AJ12" t="inlineStr">
        <is>
          <t>לא</t>
        </is>
      </c>
      <c r="AK12" t="inlineStr">
        <is>
          <t>לא</t>
        </is>
      </c>
      <c r="AM12" t="inlineStr">
        <is>
          <t>לא</t>
        </is>
      </c>
      <c r="AN12" t="inlineStr">
        <is>
          <t>לא</t>
        </is>
      </c>
      <c r="AO12" t="inlineStr">
        <is>
          <t>לא</t>
        </is>
      </c>
      <c r="AQ12" t="inlineStr">
        <is>
          <t>למכירה בבלעדיות | 3 חדרים מרווחת בצפון יפו
במיקום מבוקש בצפון יפו, סמוך לשוק הפשפשים, מוצעת דירת 3 חדרים גדולה, מוארת ובעלת אופי ייחודי.
✨ כ-98 מ"ר בנוי, כולל כ-10 מ"ר מרפסות קטנות
✨ קומה 2
✨ תקרות גבוהות
✨ חניה
✨ פוטנציאל להתחדשות עירונית
דירה מרווחת עם תחושת חלל נעימה, מתאימה למגורים וגם כהשקעה עם פוטנציאל השבחה.
מחיר: 2,690,000 ₪</t>
        </is>
      </c>
      <c r="AR12">
        <v>6</v>
      </c>
      <c r="AS12">
        <v>5</v>
      </c>
      <c r="AT12">
        <v>8</v>
      </c>
      <c r="AU12">
        <v>7</v>
      </c>
      <c r="AV12">
        <v>8</v>
      </c>
      <c r="AW12">
        <v>9</v>
      </c>
      <c r="AX12" t="inlineStr">
        <is>
          <t>tB85uWAVLlq</t>
        </is>
      </c>
      <c r="AY12" t="inlineStr">
        <is>
          <t>28/06/2026</t>
        </is>
      </c>
      <c r="AZ12" t="inlineStr">
        <is>
          <t>27/10/2026</t>
        </is>
      </c>
      <c r="BC12">
        <v>3.12</v>
      </c>
      <c r="BD12">
        <v>7640</v>
      </c>
    </row>
    <row r="13">
      <c r="A13" t="inlineStr">
        <is>
          <t>מדלן</t>
        </is>
      </c>
      <c r="B13" s="3" t="str">
        <f>HYPERLINK("https://www.madlan.co.il/listings/Yed4TVb0Ucd","https://www.madlan.co.il/listings/Yed4TVb0Ucd")</f>
        <v>https://www.madlan.co.il/listings/Yed4TVb0Ucd</v>
      </c>
      <c r="C13" t="inlineStr">
        <is>
          <t>מכירה</t>
        </is>
      </c>
      <c r="D13" t="inlineStr">
        <is>
          <t>דירת גן</t>
        </is>
      </c>
      <c r="E13" t="inlineStr">
        <is>
          <t>רעננה</t>
        </is>
      </c>
      <c r="F13" t="inlineStr">
        <is>
          <t>קרית דוד רמז</t>
        </is>
      </c>
      <c r="G13" t="inlineStr">
        <is>
          <t>חנקין</t>
        </is>
      </c>
      <c r="H13">
        <v>28</v>
      </c>
      <c r="I13">
        <v>4250000</v>
      </c>
      <c r="J13">
        <v>4</v>
      </c>
      <c r="K13">
        <v>4</v>
      </c>
      <c r="L13" t="inlineStr">
        <is>
          <t>קרקע</t>
        </is>
      </c>
      <c r="M13">
        <v>147</v>
      </c>
      <c r="O13">
        <v>90</v>
      </c>
      <c r="P13">
        <v>28912</v>
      </c>
      <c r="R13">
        <v>2024</v>
      </c>
      <c r="S13" t="inlineStr">
        <is>
          <t>כמו חדש</t>
        </is>
      </c>
      <c r="T13" t="inlineStr">
        <is>
          <t>גמיש</t>
        </is>
      </c>
      <c r="U13" t="inlineStr">
        <is>
          <t>מתווך</t>
        </is>
      </c>
      <c r="V13" t="inlineStr">
        <is>
          <t>כן</t>
        </is>
      </c>
      <c r="W13">
        <v>2</v>
      </c>
      <c r="X13">
        <v>2</v>
      </c>
      <c r="Y13">
        <v>2</v>
      </c>
      <c r="Z13">
        <v>2</v>
      </c>
      <c r="AC13" t="inlineStr">
        <is>
          <t>כן</t>
        </is>
      </c>
      <c r="AD13" t="inlineStr">
        <is>
          <t>לא</t>
        </is>
      </c>
      <c r="AE13" t="inlineStr">
        <is>
          <t>כן</t>
        </is>
      </c>
      <c r="AF13" t="inlineStr">
        <is>
          <t>כן</t>
        </is>
      </c>
      <c r="AG13" t="inlineStr">
        <is>
          <t>כן</t>
        </is>
      </c>
      <c r="AH13" t="inlineStr">
        <is>
          <t>כן</t>
        </is>
      </c>
      <c r="AI13">
        <v>6</v>
      </c>
      <c r="AJ13" t="inlineStr">
        <is>
          <t>כן</t>
        </is>
      </c>
      <c r="AK13" t="inlineStr">
        <is>
          <t>לא</t>
        </is>
      </c>
      <c r="AL13" t="inlineStr">
        <is>
          <t>כן</t>
        </is>
      </c>
      <c r="AM13" t="inlineStr">
        <is>
          <t>לא</t>
        </is>
      </c>
      <c r="AN13" t="inlineStr">
        <is>
          <t>לא</t>
        </is>
      </c>
      <c r="AO13" t="inlineStr">
        <is>
          <t>לא</t>
        </is>
      </c>
      <c r="AQ13" t="inlineStr">
        <is>
          <t>דירת גן מקסימה וחדשה לגמרי [פחות משנתיים]
של חברת קידר הידועים
4 חדרים מרווחים 
מאסטר הורים מפנק 
הדירה מעוצבת עם המון שימת לב והשקעה בפרטים הקטנים
הכל הרבה מעל סטנדרט קבלן,
מכל חלונות הדירה נוף לגינה
מטבח מעוצב של נובו 
ריצוף יוקרתי פישבון למביני עניין
סלון גדול עם יציאה לגינה גדולה 
חדר כושר במתחם רק לדיירי הבניין
עדיין באחריות קבלן
אזור מאוד מבוקש
בקרבת בתי ספר וגנים
דקות ממרכז מסחרי מקום בילוי ופנאי
תחבורה ציבורית נוחה
יציאה לכביש מהיר בקלות 
להגיע ולהתאהב</t>
        </is>
      </c>
      <c r="AR13">
        <v>7</v>
      </c>
      <c r="AS13">
        <v>10</v>
      </c>
      <c r="AT13">
        <v>8</v>
      </c>
      <c r="AU13">
        <v>9</v>
      </c>
      <c r="AV13">
        <v>7</v>
      </c>
      <c r="AW13">
        <v>7</v>
      </c>
      <c r="AX13" t="inlineStr">
        <is>
          <t>Yed4TVb0Ucd</t>
        </is>
      </c>
      <c r="AY13" t="inlineStr">
        <is>
          <t>03/06/2026</t>
        </is>
      </c>
      <c r="AZ13" t="inlineStr">
        <is>
          <t>27/10/2026</t>
        </is>
      </c>
    </row>
    <row r="14">
      <c r="A14" t="inlineStr">
        <is>
          <t>מדלן</t>
        </is>
      </c>
      <c r="B14" s="3" t="str">
        <f>HYPERLINK("https://www.madlan.co.il/listings/X5ul1wDYJZq","https://www.madlan.co.il/listings/X5ul1wDYJZq")</f>
        <v>https://www.madlan.co.il/listings/X5ul1wDYJZq</v>
      </c>
      <c r="C14" t="inlineStr">
        <is>
          <t>מכירה</t>
        </is>
      </c>
      <c r="D14" t="inlineStr">
        <is>
          <t>בית פרטי</t>
        </is>
      </c>
      <c r="E14" t="inlineStr">
        <is>
          <t>הרצליה</t>
        </is>
      </c>
      <c r="F14" t="inlineStr">
        <is>
          <t>הרצליה הצעירה</t>
        </is>
      </c>
      <c r="G14" t="inlineStr">
        <is>
          <t>ההסתדרות</t>
        </is>
      </c>
      <c r="H14">
        <v>37</v>
      </c>
      <c r="I14">
        <v>5990000</v>
      </c>
      <c r="J14">
        <v>5</v>
      </c>
      <c r="L14" t="inlineStr">
        <is>
          <t>קרקע</t>
        </is>
      </c>
      <c r="M14">
        <v>250</v>
      </c>
      <c r="P14">
        <v>23960</v>
      </c>
      <c r="Q14">
        <v>2</v>
      </c>
      <c r="S14" t="inlineStr">
        <is>
          <t>שמור</t>
        </is>
      </c>
      <c r="T14" t="inlineStr">
        <is>
          <t>גמיש</t>
        </is>
      </c>
      <c r="U14" t="inlineStr">
        <is>
          <t>מתווך</t>
        </is>
      </c>
      <c r="V14" t="inlineStr">
        <is>
          <t>כן</t>
        </is>
      </c>
      <c r="W14">
        <v>0</v>
      </c>
      <c r="AC14" t="inlineStr">
        <is>
          <t>לא</t>
        </is>
      </c>
      <c r="AD14" t="inlineStr">
        <is>
          <t>לא</t>
        </is>
      </c>
      <c r="AE14" t="inlineStr">
        <is>
          <t>לא</t>
        </is>
      </c>
      <c r="AF14" t="inlineStr">
        <is>
          <t>כן</t>
        </is>
      </c>
      <c r="AG14" t="inlineStr">
        <is>
          <t>כן</t>
        </is>
      </c>
      <c r="AJ14" t="inlineStr">
        <is>
          <t>כן</t>
        </is>
      </c>
      <c r="AK14" t="inlineStr">
        <is>
          <t>לא</t>
        </is>
      </c>
      <c r="AM14" t="inlineStr">
        <is>
          <t>לא</t>
        </is>
      </c>
      <c r="AN14" t="inlineStr">
        <is>
          <t>לא</t>
        </is>
      </c>
      <c r="AO14" t="inlineStr">
        <is>
          <t>לא</t>
        </is>
      </c>
      <c r="AQ14" t="inlineStr">
        <is>
          <t>קוטג' ענקי, בנוי כ250 מטר, 4 חדר שינה בקומה שניה, בקומה כניסה סלון ופינת אוכל גדולים ביותר. מטבח מודרנית עם מקום לשולחן + חדר שרות גדול. מרתף חצי עלי, גדול. מגרש כ275מ. נכס נדיר בשכונה מבוקשת ביותר. שיוך לבית ספר לב טוב.</t>
        </is>
      </c>
      <c r="AR14">
        <v>8</v>
      </c>
      <c r="AS14">
        <v>9</v>
      </c>
      <c r="AT14">
        <v>6</v>
      </c>
      <c r="AU14">
        <v>9</v>
      </c>
      <c r="AV14">
        <v>7</v>
      </c>
      <c r="AW14">
        <v>6</v>
      </c>
      <c r="AX14" t="inlineStr">
        <is>
          <t>X5ul1wDYJZq</t>
        </is>
      </c>
      <c r="AY14" t="inlineStr">
        <is>
          <t>14/07/2026</t>
        </is>
      </c>
      <c r="AZ14" t="inlineStr">
        <is>
          <t>27/10/2026</t>
        </is>
      </c>
    </row>
    <row r="15">
      <c r="A15" t="inlineStr">
        <is>
          <t>מדלן</t>
        </is>
      </c>
      <c r="B15" s="3" t="str">
        <f>HYPERLINK("https://www.madlan.co.il/listings/8tghq5CYBr1","https://www.madlan.co.il/listings/8tghq5CYBr1")</f>
        <v>https://www.madlan.co.il/listings/8tghq5CYBr1</v>
      </c>
      <c r="C15" t="inlineStr">
        <is>
          <t>מכירה</t>
        </is>
      </c>
      <c r="D15" t="inlineStr">
        <is>
          <t>דירה</t>
        </is>
      </c>
      <c r="E15" t="inlineStr">
        <is>
          <t>חיפה</t>
        </is>
      </c>
      <c r="F15" t="inlineStr">
        <is>
          <t>קרית אליעזר</t>
        </is>
      </c>
      <c r="G15" t="inlineStr">
        <is>
          <t>יואב</t>
        </is>
      </c>
      <c r="H15">
        <v>1</v>
      </c>
      <c r="I15">
        <v>1590000</v>
      </c>
      <c r="J15">
        <v>4</v>
      </c>
      <c r="K15">
        <v>10</v>
      </c>
      <c r="L15">
        <v>10</v>
      </c>
      <c r="M15">
        <v>98</v>
      </c>
      <c r="P15">
        <v>16224</v>
      </c>
      <c r="Q15">
        <v>13</v>
      </c>
      <c r="R15">
        <v>1970</v>
      </c>
      <c r="S15" t="inlineStr">
        <is>
          <t>משופץ</t>
        </is>
      </c>
      <c r="T15" t="inlineStr">
        <is>
          <t>מיידית</t>
        </is>
      </c>
      <c r="U15" t="inlineStr">
        <is>
          <t>מתווך</t>
        </is>
      </c>
      <c r="V15" t="inlineStr">
        <is>
          <t>כן</t>
        </is>
      </c>
      <c r="W15">
        <v>0</v>
      </c>
      <c r="AC15" t="inlineStr">
        <is>
          <t>לא</t>
        </is>
      </c>
      <c r="AD15" t="inlineStr">
        <is>
          <t>כן</t>
        </is>
      </c>
      <c r="AE15" t="inlineStr">
        <is>
          <t>כן</t>
        </is>
      </c>
      <c r="AF15" t="inlineStr">
        <is>
          <t>כן</t>
        </is>
      </c>
      <c r="AG15" t="inlineStr">
        <is>
          <t>כן</t>
        </is>
      </c>
      <c r="AJ15" t="inlineStr">
        <is>
          <t>כן</t>
        </is>
      </c>
      <c r="AK15" t="inlineStr">
        <is>
          <t>כן</t>
        </is>
      </c>
      <c r="AM15" t="inlineStr">
        <is>
          <t>לא</t>
        </is>
      </c>
      <c r="AN15" t="inlineStr">
        <is>
          <t>לא</t>
        </is>
      </c>
      <c r="AO15" t="inlineStr">
        <is>
          <t>לא</t>
        </is>
      </c>
      <c r="AP15">
        <v>1650</v>
      </c>
      <c r="AQ15" t="inlineStr">
        <is>
          <t>חדשה במשרדנו בלב קרית אליעזר 
דירה משופצת 4 חד 98 מ״ר קומה 10 חדרים מרווחים מאוד 
קומה גבוהה הפונה לנוף ים עוצר נשימה ולסטלה מאריס 
דירה פינתית מלאת אור ואוויר 
ממק קומתי , 2 מעליות בבניין 
2 כניסות , ללא מדרגות גישה 
חניה בשפע משתי הכניסות 
10 דקות הליכה מהים ולתחנת רכבת 
מרחק קצר ממוסדות חינוך , תחבורה ציבורית ומרכזי קניות 
גן שעשועים מתחת לבניין 
מצוין למשפחות ,זוגות צעירים ואוכלוסיה מבוגרת</t>
        </is>
      </c>
      <c r="AR15">
        <v>6</v>
      </c>
      <c r="AS15">
        <v>8</v>
      </c>
      <c r="AT15">
        <v>8</v>
      </c>
      <c r="AU15">
        <v>6</v>
      </c>
      <c r="AV15">
        <v>9</v>
      </c>
      <c r="AW15">
        <v>5</v>
      </c>
      <c r="AX15" t="inlineStr">
        <is>
          <t>8tghq5CYBr1</t>
        </is>
      </c>
      <c r="AY15" t="inlineStr">
        <is>
          <t>22/07/2026</t>
        </is>
      </c>
      <c r="AZ15" t="inlineStr">
        <is>
          <t>27/10/2026</t>
        </is>
      </c>
      <c r="BB15">
        <v>300</v>
      </c>
      <c r="BC15">
        <v>2.58</v>
      </c>
      <c r="BD15">
        <v>3730</v>
      </c>
    </row>
    <row r="16">
      <c r="A16" t="inlineStr">
        <is>
          <t>מדלן</t>
        </is>
      </c>
      <c r="B16" s="3" t="str">
        <f>HYPERLINK("https://www.madlan.co.il/listings/sDnJL5gQo87","https://www.madlan.co.il/listings/sDnJL5gQo87")</f>
        <v>https://www.madlan.co.il/listings/sDnJL5gQo87</v>
      </c>
      <c r="C16" t="inlineStr">
        <is>
          <t>מכירה</t>
        </is>
      </c>
      <c r="D16" t="inlineStr">
        <is>
          <t>דירה</t>
        </is>
      </c>
      <c r="E16" t="inlineStr">
        <is>
          <t>אשקלון</t>
        </is>
      </c>
      <c r="F16" t="inlineStr">
        <is>
          <t>עיר היין</t>
        </is>
      </c>
      <c r="G16" t="inlineStr">
        <is>
          <t>דוריף</t>
        </is>
      </c>
      <c r="H16">
        <v>40</v>
      </c>
      <c r="I16">
        <v>1680000</v>
      </c>
      <c r="J16">
        <v>3</v>
      </c>
      <c r="L16">
        <v>3</v>
      </c>
      <c r="M16">
        <v>95</v>
      </c>
      <c r="P16">
        <v>17684</v>
      </c>
      <c r="Q16">
        <v>5</v>
      </c>
      <c r="R16">
        <v>2020</v>
      </c>
      <c r="S16" t="inlineStr">
        <is>
          <t>כמו חדש</t>
        </is>
      </c>
      <c r="T16" t="inlineStr">
        <is>
          <t>גמיש</t>
        </is>
      </c>
      <c r="U16" t="inlineStr">
        <is>
          <t>פרטי</t>
        </is>
      </c>
      <c r="V16" t="inlineStr">
        <is>
          <t>לא</t>
        </is>
      </c>
      <c r="W16">
        <v>1</v>
      </c>
      <c r="X16">
        <v>3</v>
      </c>
      <c r="Y16">
        <v>2</v>
      </c>
      <c r="Z16">
        <v>2</v>
      </c>
      <c r="AA16" t="inlineStr">
        <is>
          <t>כן</t>
        </is>
      </c>
      <c r="AB16">
        <v>12</v>
      </c>
      <c r="AC16" t="inlineStr">
        <is>
          <t>כן</t>
        </is>
      </c>
      <c r="AD16" t="inlineStr">
        <is>
          <t>לא</t>
        </is>
      </c>
      <c r="AE16" t="inlineStr">
        <is>
          <t>כן</t>
        </is>
      </c>
      <c r="AF16" t="inlineStr">
        <is>
          <t>כן</t>
        </is>
      </c>
      <c r="AG16" t="inlineStr">
        <is>
          <t>כן</t>
        </is>
      </c>
      <c r="AJ16" t="inlineStr">
        <is>
          <t>כן</t>
        </is>
      </c>
      <c r="AK16" t="inlineStr">
        <is>
          <t>לא</t>
        </is>
      </c>
      <c r="AM16" t="inlineStr">
        <is>
          <t>לא</t>
        </is>
      </c>
      <c r="AN16" t="inlineStr">
        <is>
          <t>לא</t>
        </is>
      </c>
      <c r="AO16" t="inlineStr">
        <is>
          <t>לא</t>
        </is>
      </c>
      <c r="AP16">
        <v>700</v>
      </c>
      <c r="AQ16" t="inlineStr">
        <is>
          <t>דירת שלושה חדרים למכירה, בשכונת עיר היין אשקלון 
בניין בוטיק שמורכב מחמש קומות, שתי מעליות *וחניה קרקעית*, קומה שלישית מתוך חמש. 
שטח הדירה 85 מטר + 12 מטר מרפסת + מזגן מרכזי 
יחידת הורים עם חדר רחצה צמוד + שירותים ואמבטיה נוספים בדירה, וממ״ד 
*ללא תיווך!*</t>
        </is>
      </c>
      <c r="AR16">
        <v>9</v>
      </c>
      <c r="AS16">
        <v>9</v>
      </c>
      <c r="AT16">
        <v>8</v>
      </c>
      <c r="AU16">
        <v>10</v>
      </c>
      <c r="AV16">
        <v>9</v>
      </c>
      <c r="AW16">
        <v>7</v>
      </c>
      <c r="AX16" t="inlineStr">
        <is>
          <t>sDnJL5gQo87</t>
        </is>
      </c>
      <c r="AY16" t="inlineStr">
        <is>
          <t>12/10/2026</t>
        </is>
      </c>
      <c r="AZ16" t="inlineStr">
        <is>
          <t>27/10/2026</t>
        </is>
      </c>
      <c r="BB16">
        <v>350</v>
      </c>
    </row>
    <row r="17">
      <c r="A17" t="inlineStr">
        <is>
          <t>מדלן</t>
        </is>
      </c>
      <c r="B17" s="3" t="str">
        <f>HYPERLINK("https://www.madlan.co.il/listings/geCLRr0sHFc","https://www.madlan.co.il/listings/geCLRr0sHFc")</f>
        <v>https://www.madlan.co.il/listings/geCLRr0sHFc</v>
      </c>
      <c r="C17" t="inlineStr">
        <is>
          <t>מכירה</t>
        </is>
      </c>
      <c r="D17" t="inlineStr">
        <is>
          <t>קוטג'</t>
        </is>
      </c>
      <c r="E17" t="inlineStr">
        <is>
          <t>פרדס חנה כרכור</t>
        </is>
      </c>
      <c r="F17" t="inlineStr">
        <is>
          <t>מרכז המושבה</t>
        </is>
      </c>
      <c r="G17" t="inlineStr">
        <is>
          <t>הים</t>
        </is>
      </c>
      <c r="H17">
        <v>15</v>
      </c>
      <c r="I17">
        <v>4350000</v>
      </c>
      <c r="J17">
        <v>6</v>
      </c>
      <c r="K17">
        <v>6</v>
      </c>
      <c r="M17">
        <v>160</v>
      </c>
      <c r="P17">
        <v>27188</v>
      </c>
      <c r="S17" t="inlineStr">
        <is>
          <t>כמו חדש</t>
        </is>
      </c>
      <c r="T17" t="inlineStr">
        <is>
          <t>גמיש</t>
        </is>
      </c>
      <c r="U17" t="inlineStr">
        <is>
          <t>מתווך</t>
        </is>
      </c>
      <c r="V17" t="inlineStr">
        <is>
          <t>כן</t>
        </is>
      </c>
      <c r="W17">
        <v>2</v>
      </c>
      <c r="AA17" t="inlineStr">
        <is>
          <t>לא</t>
        </is>
      </c>
      <c r="AE17" t="inlineStr">
        <is>
          <t>לא</t>
        </is>
      </c>
      <c r="AF17" t="inlineStr">
        <is>
          <t>לא</t>
        </is>
      </c>
      <c r="AH17" t="inlineStr">
        <is>
          <t>לא</t>
        </is>
      </c>
      <c r="AJ17" t="inlineStr">
        <is>
          <t>לא</t>
        </is>
      </c>
      <c r="AK17" t="inlineStr">
        <is>
          <t>לא</t>
        </is>
      </c>
      <c r="AL17" t="inlineStr">
        <is>
          <t>לא</t>
        </is>
      </c>
      <c r="AQ17" t="inlineStr">
        <is>
          <t>קוטג' חדש 6 חדרים,160 מ"ר במגרש 330 מ"ר.מואר,חלונות חשמליים, בניה איכותית.קומת קרקע: סלון, מטבח, שירותי אורחים, 2 חדרי שינה מקלחת ושירותים.קומה עליונה: חדר הורים ומרפסת צמודה, ממ"ד וחדר שינה, מקלחת ושירותים.סלון ומטבח ענקיים ומפנקים. חניה מקורה, אפשרות ל- 2 קליניקות נפרדות.חצר אחורית שמאפשרת הקמת בריכה משפחתית.כניסה מיידית. מספר נכס 6683218 מספר רישון 3136176</t>
        </is>
      </c>
      <c r="AR17">
        <v>2</v>
      </c>
      <c r="AS17">
        <v>2</v>
      </c>
      <c r="AT17">
        <v>2</v>
      </c>
      <c r="AU17">
        <v>2</v>
      </c>
      <c r="AV17">
        <v>2</v>
      </c>
      <c r="AW17">
        <v>2</v>
      </c>
      <c r="AX17" t="inlineStr">
        <is>
          <t>geCLRr0sHFc</t>
        </is>
      </c>
      <c r="AY17" t="inlineStr">
        <is>
          <t>28/08/2024</t>
        </is>
      </c>
      <c r="AZ17" t="inlineStr">
        <is>
          <t>27/10/2026</t>
        </is>
      </c>
    </row>
    <row r="18">
      <c r="A18" t="inlineStr">
        <is>
          <t>מדלן</t>
        </is>
      </c>
      <c r="B18" s="3" t="str">
        <f>HYPERLINK("https://www.madlan.co.il/listings/nICbphGxm40","https://www.madlan.co.il/listings/nICbphGxm40")</f>
        <v>https://www.madlan.co.il/listings/nICbphGxm40</v>
      </c>
      <c r="C18" t="inlineStr">
        <is>
          <t>מכירה</t>
        </is>
      </c>
      <c r="D18" t="inlineStr">
        <is>
          <t>דירה</t>
        </is>
      </c>
      <c r="E18" t="inlineStr">
        <is>
          <t>נהריה</t>
        </is>
      </c>
      <c r="F18" t="inlineStr">
        <is>
          <t>מרכז העיר</t>
        </is>
      </c>
      <c r="G18" t="inlineStr">
        <is>
          <t>ז'בוטינסקי</t>
        </is>
      </c>
      <c r="H18">
        <v>13</v>
      </c>
      <c r="I18">
        <v>2100000</v>
      </c>
      <c r="J18">
        <v>5</v>
      </c>
      <c r="L18">
        <v>2</v>
      </c>
      <c r="M18">
        <v>140</v>
      </c>
      <c r="P18">
        <v>15000</v>
      </c>
      <c r="Q18">
        <v>4</v>
      </c>
      <c r="S18" t="inlineStr">
        <is>
          <t>משופץ</t>
        </is>
      </c>
      <c r="T18" t="inlineStr">
        <is>
          <t>מיידית</t>
        </is>
      </c>
      <c r="U18" t="inlineStr">
        <is>
          <t>פרטי</t>
        </is>
      </c>
      <c r="V18" t="inlineStr">
        <is>
          <t>לא</t>
        </is>
      </c>
      <c r="W18">
        <v>1</v>
      </c>
      <c r="X18">
        <v>3</v>
      </c>
      <c r="Y18">
        <v>1</v>
      </c>
      <c r="Z18">
        <v>2</v>
      </c>
      <c r="AA18" t="inlineStr">
        <is>
          <t>כן</t>
        </is>
      </c>
      <c r="AB18">
        <v>15</v>
      </c>
      <c r="AC18" t="inlineStr">
        <is>
          <t>כן</t>
        </is>
      </c>
      <c r="AD18" t="inlineStr">
        <is>
          <t>לא</t>
        </is>
      </c>
      <c r="AE18" t="inlineStr">
        <is>
          <t>כן</t>
        </is>
      </c>
      <c r="AF18" t="inlineStr">
        <is>
          <t>כן</t>
        </is>
      </c>
      <c r="AG18" t="inlineStr">
        <is>
          <t>כן</t>
        </is>
      </c>
      <c r="AJ18" t="inlineStr">
        <is>
          <t>כן</t>
        </is>
      </c>
      <c r="AK18" t="inlineStr">
        <is>
          <t>לא</t>
        </is>
      </c>
      <c r="AM18" t="inlineStr">
        <is>
          <t>לא</t>
        </is>
      </c>
      <c r="AN18" t="inlineStr">
        <is>
          <t>כן</t>
        </is>
      </c>
      <c r="AO18" t="inlineStr">
        <is>
          <t>כן</t>
        </is>
      </c>
      <c r="AQ18" t="inlineStr">
        <is>
          <t>קרוב למרכז העיר משקיף לים במקור 5 חד דירה ענקית</t>
        </is>
      </c>
      <c r="AR18">
        <v>8</v>
      </c>
      <c r="AS18">
        <v>8</v>
      </c>
      <c r="AT18">
        <v>8</v>
      </c>
      <c r="AU18">
        <v>9</v>
      </c>
      <c r="AV18">
        <v>8</v>
      </c>
      <c r="AW18">
        <v>7</v>
      </c>
      <c r="AX18" t="inlineStr">
        <is>
          <t>nICbphGxm40</t>
        </is>
      </c>
      <c r="AY18" t="inlineStr">
        <is>
          <t>03/08/2026</t>
        </is>
      </c>
      <c r="AZ18" t="inlineStr">
        <is>
          <t>27/10/2026</t>
        </is>
      </c>
    </row>
    <row r="19">
      <c r="A19" t="inlineStr">
        <is>
          <t>מדלן</t>
        </is>
      </c>
      <c r="B19" s="3" t="str">
        <f>HYPERLINK("https://www.madlan.co.il/listings/miPmYhiqbVz","https://www.madlan.co.il/listings/miPmYhiqbVz")</f>
        <v>https://www.madlan.co.il/listings/miPmYhiqbVz</v>
      </c>
      <c r="C19" t="inlineStr">
        <is>
          <t>מכירה</t>
        </is>
      </c>
      <c r="D19" t="inlineStr">
        <is>
          <t>דופלקס</t>
        </is>
      </c>
      <c r="E19" t="inlineStr">
        <is>
          <t>קרית מלאכי</t>
        </is>
      </c>
      <c r="F19" t="inlineStr">
        <is>
          <t>יגאל אלון</t>
        </is>
      </c>
      <c r="G19" t="inlineStr">
        <is>
          <t>הרב חיים פינטו</t>
        </is>
      </c>
      <c r="H19">
        <v>1</v>
      </c>
      <c r="I19">
        <v>2250000</v>
      </c>
      <c r="J19">
        <v>5.5</v>
      </c>
      <c r="K19">
        <v>5.5</v>
      </c>
      <c r="L19">
        <v>6</v>
      </c>
      <c r="M19">
        <v>130</v>
      </c>
      <c r="P19">
        <v>17308</v>
      </c>
      <c r="Q19">
        <v>7</v>
      </c>
      <c r="R19">
        <v>2016</v>
      </c>
      <c r="S19" t="inlineStr">
        <is>
          <t>משופץ</t>
        </is>
      </c>
      <c r="T19" t="inlineStr">
        <is>
          <t>גמיש</t>
        </is>
      </c>
      <c r="U19" t="inlineStr">
        <is>
          <t>מתווך</t>
        </is>
      </c>
      <c r="V19" t="inlineStr">
        <is>
          <t>כן</t>
        </is>
      </c>
      <c r="W19">
        <v>1</v>
      </c>
      <c r="X19">
        <v>3</v>
      </c>
      <c r="Y19">
        <v>3</v>
      </c>
      <c r="Z19">
        <v>3</v>
      </c>
      <c r="AA19" t="inlineStr">
        <is>
          <t>כן</t>
        </is>
      </c>
      <c r="AB19">
        <v>100</v>
      </c>
      <c r="AC19" t="inlineStr">
        <is>
          <t>כן</t>
        </is>
      </c>
      <c r="AE19" t="inlineStr">
        <is>
          <t>כן</t>
        </is>
      </c>
      <c r="AF19" t="inlineStr">
        <is>
          <t>כן</t>
        </is>
      </c>
      <c r="AG19" t="inlineStr">
        <is>
          <t>כן</t>
        </is>
      </c>
      <c r="AJ19" t="inlineStr">
        <is>
          <t>כן</t>
        </is>
      </c>
      <c r="AK19" t="inlineStr">
        <is>
          <t>כן</t>
        </is>
      </c>
      <c r="AM19" t="inlineStr">
        <is>
          <t>לא</t>
        </is>
      </c>
      <c r="AN19" t="inlineStr">
        <is>
          <t>לא</t>
        </is>
      </c>
      <c r="AO19" t="inlineStr">
        <is>
          <t>לא</t>
        </is>
      </c>
      <c r="AQ19" t="inlineStr">
        <is>
          <t>בס"ד למכירה ברחוב הרב חיים פינטו
שכונת הסביונים היוקרתית קריית מלאכי
דופלקס פנטהאוז 5.5 חדרים 
130 מ"ר בנוי
100 מ"ר מרפסות 
2 מטבחים משודרגים וענקיים
בית ברמה מאוד גבוהה ומושקעת
יחידת הורים, מעלית, חניה, ממ"ק
מיקום פינתי ושקט בקרבת כל המתבקש</t>
        </is>
      </c>
      <c r="AR19">
        <v>8</v>
      </c>
      <c r="AS19">
        <v>5</v>
      </c>
      <c r="AT19">
        <v>7</v>
      </c>
      <c r="AU19">
        <v>7</v>
      </c>
      <c r="AV19">
        <v>9</v>
      </c>
      <c r="AW19">
        <v>4</v>
      </c>
      <c r="AX19" t="inlineStr">
        <is>
          <t>miPmYhiqbVz</t>
        </is>
      </c>
      <c r="AY19" t="inlineStr">
        <is>
          <t>22/01/2026</t>
        </is>
      </c>
      <c r="AZ19" t="inlineStr">
        <is>
          <t>27/10/2026</t>
        </is>
      </c>
    </row>
    <row r="20">
      <c r="A20" t="inlineStr">
        <is>
          <t>מדלן</t>
        </is>
      </c>
      <c r="B20" s="3" t="str">
        <f>HYPERLINK("https://www.madlan.co.il/listings/Tmpw7cD6Nct","https://www.madlan.co.il/listings/Tmpw7cD6Nct")</f>
        <v>https://www.madlan.co.il/listings/Tmpw7cD6Nct</v>
      </c>
      <c r="C20" t="inlineStr">
        <is>
          <t>מכירה</t>
        </is>
      </c>
      <c r="D20" t="inlineStr">
        <is>
          <t>דירה</t>
        </is>
      </c>
      <c r="E20" t="inlineStr">
        <is>
          <t>קרית אתא</t>
        </is>
      </c>
      <c r="F20" t="inlineStr">
        <is>
          <t>גבעה א</t>
        </is>
      </c>
      <c r="G20" t="inlineStr">
        <is>
          <t>יוספטל</t>
        </is>
      </c>
      <c r="H20">
        <v>89</v>
      </c>
      <c r="I20">
        <v>950000</v>
      </c>
      <c r="J20">
        <v>3</v>
      </c>
      <c r="K20">
        <v>3</v>
      </c>
      <c r="L20">
        <v>3</v>
      </c>
      <c r="M20">
        <v>65</v>
      </c>
      <c r="P20">
        <v>14615</v>
      </c>
      <c r="Q20">
        <v>4</v>
      </c>
      <c r="S20" t="inlineStr">
        <is>
          <t>משופץ</t>
        </is>
      </c>
      <c r="T20" t="inlineStr">
        <is>
          <t>מיידית</t>
        </is>
      </c>
      <c r="U20" t="inlineStr">
        <is>
          <t>מתווך</t>
        </is>
      </c>
      <c r="V20" t="inlineStr">
        <is>
          <t>כן</t>
        </is>
      </c>
      <c r="W20">
        <v>0</v>
      </c>
      <c r="Y20">
        <v>1</v>
      </c>
      <c r="Z20">
        <v>1</v>
      </c>
      <c r="AC20" t="inlineStr">
        <is>
          <t>לא</t>
        </is>
      </c>
      <c r="AD20" t="inlineStr">
        <is>
          <t>כן</t>
        </is>
      </c>
      <c r="AE20" t="inlineStr">
        <is>
          <t>לא</t>
        </is>
      </c>
      <c r="AF20" t="inlineStr">
        <is>
          <t>כן</t>
        </is>
      </c>
      <c r="AG20" t="inlineStr">
        <is>
          <t>לא</t>
        </is>
      </c>
      <c r="AJ20" t="inlineStr">
        <is>
          <t>לא</t>
        </is>
      </c>
      <c r="AK20" t="inlineStr">
        <is>
          <t>לא</t>
        </is>
      </c>
      <c r="AM20" t="inlineStr">
        <is>
          <t>לא</t>
        </is>
      </c>
      <c r="AN20" t="inlineStr">
        <is>
          <t>לא</t>
        </is>
      </c>
      <c r="AO20" t="inlineStr">
        <is>
          <t>לא</t>
        </is>
      </c>
      <c r="AQ20" t="inlineStr">
        <is>
          <t>במתחם פינוי בינוי של חברת מידר בקרית אתא
שד׳ יוספטל המבוקש
- דירת 3 חד׳, כ65 מ״ר
- מסודרת, מוארת ומרווחת
- מעולה להשקעה
- שכירות עוברת
-מיקום מעולה עם פוטנציאל השבחה גבוה
- מיקום מרכזי ונגיש לתחבורה ציבורית, מרכזי מסחר ועוד המון מוקדי עניין נוספים!
- הזדמנות שאסור לפספס!</t>
        </is>
      </c>
      <c r="AR20">
        <v>7</v>
      </c>
      <c r="AS20">
        <v>6</v>
      </c>
      <c r="AT20">
        <v>6</v>
      </c>
      <c r="AU20">
        <v>6</v>
      </c>
      <c r="AV20">
        <v>9</v>
      </c>
      <c r="AW20">
        <v>6</v>
      </c>
      <c r="AX20" t="inlineStr">
        <is>
          <t>Tmpw7cD6Nct</t>
        </is>
      </c>
      <c r="AY20" t="inlineStr">
        <is>
          <t>30/07/2026</t>
        </is>
      </c>
      <c r="AZ20" t="inlineStr">
        <is>
          <t>27/10/2026</t>
        </is>
      </c>
    </row>
    <row r="21">
      <c r="A21" t="inlineStr">
        <is>
          <t>מדלן</t>
        </is>
      </c>
      <c r="B21" s="3" t="str">
        <f>HYPERLINK("https://www.madlan.co.il/listings/hpEBm1Bnaxp","https://www.madlan.co.il/listings/hpEBm1Bnaxp")</f>
        <v>https://www.madlan.co.il/listings/hpEBm1Bnaxp</v>
      </c>
      <c r="C21" t="inlineStr">
        <is>
          <t>מכירה</t>
        </is>
      </c>
      <c r="D21" t="inlineStr">
        <is>
          <t>דירה</t>
        </is>
      </c>
      <c r="E21" t="inlineStr">
        <is>
          <t>רחובות</t>
        </is>
      </c>
      <c r="F21" t="inlineStr">
        <is>
          <t>דניה</t>
        </is>
      </c>
      <c r="G21" t="inlineStr">
        <is>
          <t>חס"מ</t>
        </is>
      </c>
      <c r="H21">
        <v>19</v>
      </c>
      <c r="I21">
        <v>1630000</v>
      </c>
      <c r="J21">
        <v>3</v>
      </c>
      <c r="K21">
        <v>3</v>
      </c>
      <c r="L21">
        <v>2</v>
      </c>
      <c r="M21">
        <v>72</v>
      </c>
      <c r="P21">
        <v>22639</v>
      </c>
      <c r="Q21">
        <v>8</v>
      </c>
      <c r="R21">
        <v>1982</v>
      </c>
      <c r="S21" t="inlineStr">
        <is>
          <t>שמור</t>
        </is>
      </c>
      <c r="T21" t="inlineStr">
        <is>
          <t>מיידית</t>
        </is>
      </c>
      <c r="U21" t="inlineStr">
        <is>
          <t>מתווך</t>
        </is>
      </c>
      <c r="V21" t="inlineStr">
        <is>
          <t>כן</t>
        </is>
      </c>
      <c r="W21">
        <v>0</v>
      </c>
      <c r="Y21">
        <v>1</v>
      </c>
      <c r="Z21">
        <v>1</v>
      </c>
      <c r="AA21" t="inlineStr">
        <is>
          <t>כן</t>
        </is>
      </c>
      <c r="AB21">
        <v>1</v>
      </c>
      <c r="AC21" t="inlineStr">
        <is>
          <t>לא</t>
        </is>
      </c>
      <c r="AD21" t="inlineStr">
        <is>
          <t>כן</t>
        </is>
      </c>
      <c r="AE21" t="inlineStr">
        <is>
          <t>כן</t>
        </is>
      </c>
      <c r="AF21" t="inlineStr">
        <is>
          <t>כן</t>
        </is>
      </c>
      <c r="AG21" t="inlineStr">
        <is>
          <t>לא</t>
        </is>
      </c>
      <c r="AJ21" t="inlineStr">
        <is>
          <t>כן</t>
        </is>
      </c>
      <c r="AK21" t="inlineStr">
        <is>
          <t>לא</t>
        </is>
      </c>
      <c r="AM21" t="inlineStr">
        <is>
          <t>לא</t>
        </is>
      </c>
      <c r="AN21" t="inlineStr">
        <is>
          <t>לא</t>
        </is>
      </c>
      <c r="AO21" t="inlineStr">
        <is>
          <t>לא</t>
        </is>
      </c>
      <c r="AP21">
        <v>550</v>
      </c>
      <c r="AQ21" t="inlineStr">
        <is>
          <t>משקיע! זוג צעיר! בהזדמנות דירה שלא תרצו לפספס .בנין מטופח עם שתי מעליות דירה 3 חדרים . מתוכננת היטב. אפשרי מרוהט. נוף פתוח לפארק .כניסה מידית .מיועד להתחדשות עירונית.</t>
        </is>
      </c>
      <c r="AR21">
        <v>5</v>
      </c>
      <c r="AS21">
        <v>4</v>
      </c>
      <c r="AT21">
        <v>5</v>
      </c>
      <c r="AU21">
        <v>3</v>
      </c>
      <c r="AV21">
        <v>6</v>
      </c>
      <c r="AW21">
        <v>4</v>
      </c>
      <c r="AX21" t="inlineStr">
        <is>
          <t>hpEBm1Bnaxp</t>
        </is>
      </c>
      <c r="AY21" t="inlineStr">
        <is>
          <t>11/11/2024</t>
        </is>
      </c>
      <c r="AZ21" t="inlineStr">
        <is>
          <t>27/10/2026</t>
        </is>
      </c>
      <c r="BA21">
        <v>1530000</v>
      </c>
      <c r="BB21">
        <v>150</v>
      </c>
    </row>
  </sheetData>
  <autoFilter ref="A1:BD21"/>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R7"/>
  <sheetViews>
    <sheetView rightToLeft="1" workbookViewId="0">
      <pane xSplit="2" ySplit="1" topLeftCell="C2" activePane="bottomRight" state="frozen"/>
      <selection pane="topRight" activeCell="C1" sqref="C1"/>
      <selection pane="bottomLeft" activeCell="A2" sqref="A2"/>
      <selection pane="bottomRight"/>
    </sheetView>
  </sheetViews>
  <sheetFormatPr defaultRowHeight="15"/>
  <cols>
    <col min="1" max="1" width="14.7109375" customWidth="1"/>
    <col min="2" max="2" width="48.7109375" customWidth="1"/>
    <col min="3" max="18" width="14.7109375" customWidth="1"/>
  </cols>
  <sheetData>
    <row r="1">
      <c r="A1" s="1" t="inlineStr">
        <is>
          <t>שם פרויקט</t>
        </is>
      </c>
      <c r="B1" s="1" t="inlineStr">
        <is>
          <t>קישור</t>
        </is>
      </c>
      <c r="C1" s="1" t="inlineStr">
        <is>
          <t>יזם</t>
        </is>
      </c>
      <c r="D1" s="1" t="inlineStr">
        <is>
          <t>אדריכל</t>
        </is>
      </c>
      <c r="E1" s="1" t="inlineStr">
        <is>
          <t>עיר</t>
        </is>
      </c>
      <c r="F1" s="1" t="inlineStr">
        <is>
          <t>שכונה</t>
        </is>
      </c>
      <c r="G1" s="1" t="inlineStr">
        <is>
          <t>רחוב</t>
        </is>
      </c>
      <c r="H1" s="1" t="inlineStr">
        <is>
          <t>מספר בית</t>
        </is>
      </c>
      <c r="I1" s="1" t="inlineStr">
        <is>
          <t>שלב בנייה</t>
        </is>
      </c>
      <c r="J1" s="1" t="inlineStr">
        <is>
          <t>התחדשות עירונית</t>
        </is>
      </c>
      <c r="K1" s="1" t="inlineStr">
        <is>
          <t>מספר בניינים</t>
        </is>
      </c>
      <c r="L1" s="1" t="inlineStr">
        <is>
          <t>מספר קומות</t>
        </is>
      </c>
      <c r="M1" s="1" t="inlineStr">
        <is>
          <t>מספר יחידות</t>
        </is>
      </c>
      <c r="N1" s="1" t="inlineStr">
        <is>
          <t>חדרים (מ-עד)</t>
        </is>
      </c>
      <c r="O1" s="1" t="inlineStr">
        <is>
          <t>מחיר (מ-עד)</t>
        </is>
      </c>
      <c r="P1" s="1" t="inlineStr">
        <is>
          <t>סוגי דירות (חדרים / מ״ר)</t>
        </is>
      </c>
      <c r="Q1" s="1" t="inlineStr">
        <is>
          <t>מבצע</t>
        </is>
      </c>
      <c r="R1" s="1" t="inlineStr">
        <is>
          <t>טלפון שיווק</t>
        </is>
      </c>
    </row>
    <row r="2">
      <c r="A2" t="inlineStr">
        <is>
          <t>טשרניחובסקי 60 רחובות</t>
        </is>
      </c>
      <c r="B2" s="3" t="str">
        <f>HYPERLINK("https://www.madlan.co.il/projects/טשרניחובסקי_60_רחובות","https://www.madlan.co.il/projects/טשרניחובסקי_60_רחובות")</f>
        <v>https://www.madlan.co.il/projects/טשרניחובסקי_60_רחובות</v>
      </c>
      <c r="C2" t="inlineStr">
        <is>
          <t>קבוצת רוז</t>
        </is>
      </c>
      <c r="D2" t="inlineStr">
        <is>
          <t>אשכנזי מ.ד אדריכלים</t>
        </is>
      </c>
      <c r="E2" t="inlineStr">
        <is>
          <t>רחובות</t>
        </is>
      </c>
      <c r="F2" t="inlineStr">
        <is>
          <t>שעריים, רחובות</t>
        </is>
      </c>
      <c r="G2" t="inlineStr">
        <is>
          <t>טשרניחובסקי</t>
        </is>
      </c>
      <c r="H2" t="inlineStr">
        <is>
          <t>60</t>
        </is>
      </c>
      <c r="I2" t="inlineStr">
        <is>
          <t>בבנייה</t>
        </is>
      </c>
      <c r="J2" t="inlineStr">
        <is>
          <t>הריסה ובנייה</t>
        </is>
      </c>
      <c r="K2">
        <v>1</v>
      </c>
      <c r="L2">
        <v>8</v>
      </c>
      <c r="M2">
        <v>12</v>
      </c>
      <c r="N2" t="inlineStr">
        <is>
          <t>3.0-5.0</t>
        </is>
      </c>
      <c r="P2" t="inlineStr">
        <is>
          <t>None חד׳ / None מ״ר, 3.0 חד׳ / None מ״ר, 4.0 חד׳ / None מ״ר, 5.0 חד׳ / None מ״ר</t>
        </is>
      </c>
      <c r="Q2" t="inlineStr">
        <is>
          <t>פרויקט טשרניחובסקי 60, רחובות | פרויקט בוטיק יוקרתי | דירות גן | 3,4,5 חדרים | 2 פנטהאוזים במרחק קצר מקניון רחובות | תנאי תשלום מצויינים, חבילת מיזוג אויר והנמכות גבס</t>
        </is>
      </c>
    </row>
    <row r="3">
      <c r="A3" t="inlineStr">
        <is>
          <t>רמי שבירו בקרית קריניצי רמת גן</t>
        </is>
      </c>
      <c r="B3" s="3" t="str">
        <f>HYPERLINK("https://www.madlan.co.il/projects/רמי_שבירו_בקרית_קריניצי_החדשה","https://www.madlan.co.il/projects/רמי_שבירו_בקרית_קריניצי_החדשה")</f>
        <v>https://www.madlan.co.il/projects/רמי_שבירו_בקרית_קריניצי_החדשה</v>
      </c>
      <c r="C3" t="inlineStr">
        <is>
          <t>שבירו יזמות ובניה</t>
        </is>
      </c>
      <c r="D3" t="inlineStr">
        <is>
          <t>גיל כספי אדריכלים</t>
        </is>
      </c>
      <c r="E3" t="inlineStr">
        <is>
          <t>רמת גן</t>
        </is>
      </c>
      <c r="F3" t="inlineStr">
        <is>
          <t>המשולש הגדול - קרית קריניצי החדשה, רמת גן</t>
        </is>
      </c>
      <c r="G3" t="inlineStr">
        <is>
          <t>חיים בר-לב</t>
        </is>
      </c>
      <c r="H3" t="inlineStr">
        <is>
          <t>27</t>
        </is>
      </c>
      <c r="I3" t="inlineStr">
        <is>
          <t>הסתיים</t>
        </is>
      </c>
      <c r="K3">
        <v>8</v>
      </c>
      <c r="L3">
        <v>17</v>
      </c>
      <c r="M3">
        <v>584</v>
      </c>
      <c r="N3" t="inlineStr">
        <is>
          <t>6.0-6.0</t>
        </is>
      </c>
      <c r="O3" t="inlineStr">
        <is>
          <t>4090000-4090000</t>
        </is>
      </c>
      <c r="P3" t="inlineStr">
        <is>
          <t>6.0 חד׳ / None מ״ר</t>
        </is>
      </c>
      <c r="Q3" t="inlineStr">
        <is>
          <t>בשבירו חושבים הפוך | קודם נכנסים, אחר כך משלמים  | דירות לאכלוס מיידי | המבצע בכפוף לתשלום 20% בחתימת החוזה ולהלוואת קבלן של מיליון ש"ח ל- 12 חודשים ממוסד בנקאי לשיקול דעתה של החברה | המבצע לרוכשים בחודש מרץ בלבדלחברה הזכות לשנות/לבטח את המבצע בכל עת | ט.ל.ח</t>
        </is>
      </c>
    </row>
    <row r="4">
      <c r="A4" t="inlineStr">
        <is>
          <t>נופי יורם, נתיבות</t>
        </is>
      </c>
      <c r="B4" s="3" t="str">
        <f>HYPERLINK("https://www.madlan.co.il/projects/מגרש_209_מבוא_יורם_נתיבות","https://www.madlan.co.il/projects/מגרש_209_מבוא_יורם_נתיבות")</f>
        <v>https://www.madlan.co.il/projects/מגרש_209_מבוא_יורם_נתיבות</v>
      </c>
      <c r="C4" t="inlineStr">
        <is>
          <t>י.ח. דמרי בנייה ופיתוח בע"מ</t>
        </is>
      </c>
      <c r="D4" t="inlineStr">
        <is>
          <t>א.ד כהן אדריכלים בע"מ</t>
        </is>
      </c>
      <c r="E4" t="inlineStr">
        <is>
          <t>נתיבות</t>
        </is>
      </c>
      <c r="F4" t="inlineStr">
        <is>
          <t>מבוא יורם, נתיבות</t>
        </is>
      </c>
      <c r="G4" t="inlineStr">
        <is>
          <t>אריאל שרון</t>
        </is>
      </c>
      <c r="H4" t="inlineStr">
        <is>
          <t>63</t>
        </is>
      </c>
      <c r="I4" t="inlineStr">
        <is>
          <t>בבנייה</t>
        </is>
      </c>
      <c r="K4">
        <v>6</v>
      </c>
      <c r="L4">
        <v>10</v>
      </c>
      <c r="M4">
        <v>138</v>
      </c>
      <c r="N4" t="inlineStr">
        <is>
          <t>3.0-5.0</t>
        </is>
      </c>
      <c r="O4" t="inlineStr">
        <is>
          <t>1340000-1340000</t>
        </is>
      </c>
      <c r="P4" t="inlineStr">
        <is>
          <t>3.0 חד׳ / 80 מ״ר, 4.0 חד׳ / 101 מ״ר, 4.0 חד׳ / 102 מ״ר, 4.0 חד׳ / 107 מ״ר, 5.0 חד׳ / 117 מ״ר, 5.0 חד׳ / 122 מ״ר, 5.0 חד׳ / 149 מ״ר, 5.0 חד׳ / 153 מ״ר</t>
        </is>
      </c>
    </row>
    <row r="5">
      <c r="A5" t="inlineStr">
        <is>
          <t>אוניקס || ONYX</t>
        </is>
      </c>
      <c r="B5" s="3" t="str">
        <f>HYPERLINK("https://www.madlan.co.il/projects/שמירה_אימבר_9_קרית_אונו","https://www.madlan.co.il/projects/שמירה_אימבר_9_קרית_אונו")</f>
        <v>https://www.madlan.co.il/projects/שמירה_אימבר_9_קרית_אונו</v>
      </c>
      <c r="C5" t="inlineStr">
        <is>
          <t>קבוצת סופרין, קבוצת וייס, מנורה מבטחים</t>
        </is>
      </c>
      <c r="D5" t="inlineStr">
        <is>
          <t>בר לוי אדריכלים ומתכנני ערים</t>
        </is>
      </c>
      <c r="E5" t="inlineStr">
        <is>
          <t>קרית אונו</t>
        </is>
      </c>
      <c r="F5" t="inlineStr">
        <is>
          <t>מתחם עסקים- מיי אונו, קרית אונו</t>
        </is>
      </c>
      <c r="G5" t="inlineStr">
        <is>
          <t>שמירה אימבר גדיש</t>
        </is>
      </c>
      <c r="H5" t="inlineStr">
        <is>
          <t>9</t>
        </is>
      </c>
      <c r="I5" t="inlineStr">
        <is>
          <t>הסתיים</t>
        </is>
      </c>
      <c r="K5">
        <v>2</v>
      </c>
      <c r="L5">
        <v>12</v>
      </c>
    </row>
    <row r="6">
      <c r="A6" t="inlineStr">
        <is>
          <t>שדרות עין צורים 4 ירושלים</t>
        </is>
      </c>
      <c r="B6" s="3" t="str">
        <f>HYPERLINK("https://www.madlan.co.il/projects/עין_צורים_4_ירושלים","https://www.madlan.co.il/projects/עין_צורים_4_ירושלים")</f>
        <v>https://www.madlan.co.il/projects/עין_צורים_4_ירושלים</v>
      </c>
      <c r="C6" t="inlineStr">
        <is>
          <t>KAHN Group</t>
        </is>
      </c>
      <c r="E6" t="inlineStr">
        <is>
          <t>ירושלים</t>
        </is>
      </c>
      <c r="F6" t="inlineStr">
        <is>
          <t>ארנונה (תלפיות), ירושלים</t>
        </is>
      </c>
      <c r="G6" t="inlineStr">
        <is>
          <t>שדרות עין צורים</t>
        </is>
      </c>
      <c r="H6" t="inlineStr">
        <is>
          <t>4</t>
        </is>
      </c>
      <c r="I6" t="inlineStr">
        <is>
          <t>בבנייה</t>
        </is>
      </c>
      <c r="J6" t="inlineStr">
        <is>
          <t>תמ״א 38/1 (חיזוק)</t>
        </is>
      </c>
      <c r="K6">
        <v>1</v>
      </c>
      <c r="L6">
        <v>7</v>
      </c>
      <c r="M6">
        <v>38</v>
      </c>
      <c r="N6" t="inlineStr">
        <is>
          <t>2.5-3.5</t>
        </is>
      </c>
      <c r="P6" t="inlineStr">
        <is>
          <t>2.5 חד׳ / 82 מ״ר, 3.5 חד׳ / 94 מ״ר, 3.5 חד׳ / 116 מ״ר</t>
        </is>
      </c>
    </row>
    <row r="7">
      <c r="A7" t="inlineStr">
        <is>
          <t>ענב VILLAGE, קריית אונו</t>
        </is>
      </c>
      <c r="B7" s="3" t="str">
        <f>HYPERLINK("https://www.madlan.co.il/projects/מתחם_התאנה_101_104_קרית_אונו","https://www.madlan.co.il/projects/מתחם_התאנה_101_104_קרית_אונו")</f>
        <v>https://www.madlan.co.il/projects/מתחם_התאנה_101_104_קרית_אונו</v>
      </c>
      <c r="C7" t="inlineStr">
        <is>
          <t xml:space="preserve"> ענב ENAV</t>
        </is>
      </c>
      <c r="D7" t="inlineStr">
        <is>
          <t>כהנא אדריכלים</t>
        </is>
      </c>
      <c r="E7" t="inlineStr">
        <is>
          <t>קרית אונו</t>
        </is>
      </c>
      <c r="F7" t="inlineStr">
        <is>
          <t>קיראון, קרית אונו</t>
        </is>
      </c>
      <c r="G7" t="inlineStr">
        <is>
          <t>התאנה</t>
        </is>
      </c>
      <c r="H7" t="inlineStr">
        <is>
          <t>1</t>
        </is>
      </c>
      <c r="I7" t="inlineStr">
        <is>
          <t>בבנייה</t>
        </is>
      </c>
      <c r="J7" t="inlineStr">
        <is>
          <t>פינוי בינוי</t>
        </is>
      </c>
      <c r="K7">
        <v>4</v>
      </c>
      <c r="L7">
        <v>16</v>
      </c>
      <c r="M7">
        <v>255</v>
      </c>
      <c r="N7" t="inlineStr">
        <is>
          <t>2.0-6.0</t>
        </is>
      </c>
      <c r="O7" t="inlineStr">
        <is>
          <t>2600000-4620000</t>
        </is>
      </c>
      <c r="P7" t="inlineStr">
        <is>
          <t>2.0 חד׳ / 63 מ״ר, 3.0 חד׳ / 77 מ״ר, 4.0 חד׳ / 100 מ״ר, 5.0 חד׳ / 76 מ״ר, 5.0 חד׳ / 122 מ״ר, 6.0 חד׳ / 135 מ״ר, 6.0 חד׳ / 177 מ״ר</t>
        </is>
      </c>
      <c r="Q7" t="inlineStr">
        <is>
          <t>הבנייה כבר החלה! |  דירות 6 חדרים עכשיו בתנאי תשלום 10/90!</t>
        </is>
      </c>
    </row>
  </sheetData>
  <autoFilter ref="A1:R7"/>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23"/>
  <sheetViews>
    <sheetView rightToLeft="1" workbookViewId="0"/>
  </sheetViews>
  <sheetFormatPr defaultRowHeight="15"/>
  <cols>
    <col min="1" max="7" width="22.7109375" customWidth="1"/>
  </cols>
  <sheetData>
    <row r="1">
      <c r="A1" t="inlineStr">
        <is>
          <t>ריצה: 2026-10-27</t>
        </is>
      </c>
    </row>
    <row r="2">
      <c r="A2" t="inlineStr">
        <is>
          <t>מודעות לפי האתר = המספר שהאתר עצמו מציג באותו רגע. מודעות שנאספו = מה שנכנס לקובץ.</t>
        </is>
      </c>
    </row>
    <row r="3">
      <c r="A3" t="inlineStr">
        <is>
          <t>פער קטן נובע ממודעות שעלו או ירדו מהאתר בזמן הריצה.</t>
        </is>
      </c>
    </row>
    <row r="5">
      <c r="A5" s="1" t="inlineStr">
        <is>
          <t>אתר</t>
        </is>
      </c>
      <c r="B5" s="1" t="inlineStr">
        <is>
          <t>קטגוריה</t>
        </is>
      </c>
      <c r="C5" s="1" t="inlineStr">
        <is>
          <t>אזור</t>
        </is>
      </c>
      <c r="D5" s="1" t="inlineStr">
        <is>
          <t>מודעות שנאספו</t>
        </is>
      </c>
      <c r="E5" s="1" t="inlineStr">
        <is>
          <t>מודעות לפי האתר</t>
        </is>
      </c>
      <c r="F5" s="1" t="inlineStr">
        <is>
          <t>כיסוי %</t>
        </is>
      </c>
      <c r="G5" s="1" t="inlineStr">
        <is>
          <t>איך נספר</t>
        </is>
      </c>
    </row>
    <row r="6">
      <c r="A6" t="inlineStr">
        <is>
          <t>מדלן</t>
        </is>
      </c>
      <c r="B6" t="inlineStr">
        <is>
          <t>מכירה</t>
        </is>
      </c>
      <c r="C6" t="inlineStr">
        <is>
          <t>כל הארץ</t>
        </is>
      </c>
      <c r="D6">
        <v>39754</v>
      </c>
      <c r="E6">
        <v>40104</v>
      </c>
      <c r="F6">
        <v>99.09999999999999</v>
      </c>
      <c r="G6" t="inlineStr">
        <is>
          <t>סך התוצאות בחיפוש של מדלן על כל הארץ, מול המודעות שנאספו</t>
        </is>
      </c>
    </row>
    <row r="7">
      <c r="A7" t="inlineStr">
        <is>
          <t>מדלן</t>
        </is>
      </c>
      <c r="B7" t="inlineStr">
        <is>
          <t>השכרה</t>
        </is>
      </c>
      <c r="C7" t="inlineStr">
        <is>
          <t>כל הארץ</t>
        </is>
      </c>
      <c r="D7">
        <v>5325</v>
      </c>
      <c r="E7">
        <v>5336</v>
      </c>
      <c r="F7">
        <v>99.8</v>
      </c>
      <c r="G7" t="inlineStr">
        <is>
          <t>סך התוצאות בחיפוש של מדלן על כל הארץ, מול המודעות שנאספו</t>
        </is>
      </c>
    </row>
    <row r="8">
      <c r="A8" t="inlineStr">
        <is>
          <t>יד2</t>
        </is>
      </c>
      <c r="B8" t="inlineStr">
        <is>
          <t>מכירה</t>
        </is>
      </c>
      <c r="C8" t="inlineStr">
        <is>
          <t>מרכז והשרון</t>
        </is>
      </c>
      <c r="D8">
        <v>28787</v>
      </c>
      <c r="E8">
        <v>28918</v>
      </c>
      <c r="F8">
        <v>99.5</v>
      </c>
      <c r="G8" t="inlineStr">
        <is>
          <t>סך המודעות שיד2 מציג בפיד של האזור, מול המודעות הייחודיות שנאספו</t>
        </is>
      </c>
    </row>
    <row r="9">
      <c r="A9" t="inlineStr">
        <is>
          <t>יד2</t>
        </is>
      </c>
      <c r="B9" t="inlineStr">
        <is>
          <t>מכירה</t>
        </is>
      </c>
      <c r="C9" t="inlineStr">
        <is>
          <t>דרום</t>
        </is>
      </c>
      <c r="D9">
        <v>16835</v>
      </c>
      <c r="E9">
        <v>16865</v>
      </c>
      <c r="F9">
        <v>99.8</v>
      </c>
      <c r="G9" t="inlineStr">
        <is>
          <t>סך המודעות שיד2 מציג בפיד של האזור, מול המודעות הייחודיות שנאספו</t>
        </is>
      </c>
    </row>
    <row r="10">
      <c r="A10" t="inlineStr">
        <is>
          <t>יד2</t>
        </is>
      </c>
      <c r="B10" t="inlineStr">
        <is>
          <t>מכירה</t>
        </is>
      </c>
      <c r="C10" t="inlineStr">
        <is>
          <t>תל אביב והסביבה</t>
        </is>
      </c>
      <c r="D10">
        <v>17621</v>
      </c>
      <c r="E10">
        <v>17669</v>
      </c>
      <c r="F10">
        <v>99.7</v>
      </c>
      <c r="G10" t="inlineStr">
        <is>
          <t>סך המודעות שיד2 מציג בפיד של האזור, מול המודעות הייחודיות שנאספו</t>
        </is>
      </c>
    </row>
    <row r="11">
      <c r="A11" t="inlineStr">
        <is>
          <t>יד2</t>
        </is>
      </c>
      <c r="B11" t="inlineStr">
        <is>
          <t>מכירה</t>
        </is>
      </c>
      <c r="C11" t="inlineStr">
        <is>
          <t>יהודה, שומרון ובקעת הירדן</t>
        </is>
      </c>
      <c r="D11">
        <v>2337</v>
      </c>
      <c r="E11">
        <v>2343</v>
      </c>
      <c r="F11">
        <v>99.7</v>
      </c>
      <c r="G11" t="inlineStr">
        <is>
          <t>סך המודעות שיד2 מציג בפיד של האזור, מול המודעות הייחודיות שנאספו</t>
        </is>
      </c>
    </row>
    <row r="12">
      <c r="A12" t="inlineStr">
        <is>
          <t>יד2</t>
        </is>
      </c>
      <c r="B12" t="inlineStr">
        <is>
          <t>מכירה</t>
        </is>
      </c>
      <c r="C12" t="inlineStr">
        <is>
          <t>מישור החוף הצפוני</t>
        </is>
      </c>
      <c r="D12">
        <v>14139</v>
      </c>
      <c r="E12">
        <v>14188</v>
      </c>
      <c r="F12">
        <v>99.7</v>
      </c>
      <c r="G12" t="inlineStr">
        <is>
          <t>סך המודעות שיד2 מציג בפיד של האזור, מול המודעות הייחודיות שנאספו</t>
        </is>
      </c>
    </row>
    <row r="13">
      <c r="A13" t="inlineStr">
        <is>
          <t>יד2</t>
        </is>
      </c>
      <c r="B13" t="inlineStr">
        <is>
          <t>מכירה</t>
        </is>
      </c>
      <c r="C13" t="inlineStr">
        <is>
          <t>ירושלים והסביבה</t>
        </is>
      </c>
      <c r="D13">
        <v>4665</v>
      </c>
      <c r="E13">
        <v>4689</v>
      </c>
      <c r="F13">
        <v>99.5</v>
      </c>
      <c r="G13" t="inlineStr">
        <is>
          <t>סך המודעות שיד2 מציג בפיד של האזור, מול המודעות הייחודיות שנאספו</t>
        </is>
      </c>
    </row>
    <row r="14">
      <c r="A14" t="inlineStr">
        <is>
          <t>יד2</t>
        </is>
      </c>
      <c r="B14" t="inlineStr">
        <is>
          <t>מכירה</t>
        </is>
      </c>
      <c r="C14" t="inlineStr">
        <is>
          <t>צפון והעמקים</t>
        </is>
      </c>
      <c r="D14">
        <v>7113</v>
      </c>
      <c r="E14">
        <v>7150</v>
      </c>
      <c r="F14">
        <v>99.5</v>
      </c>
      <c r="G14" t="inlineStr">
        <is>
          <t>סך המודעות שיד2 מציג בפיד של האזור, מול המודעות הייחודיות שנאספו</t>
        </is>
      </c>
    </row>
    <row r="15">
      <c r="A15" t="inlineStr">
        <is>
          <t>יד2</t>
        </is>
      </c>
      <c r="B15" t="inlineStr">
        <is>
          <t>מכירה</t>
        </is>
      </c>
      <c r="C15" t="inlineStr">
        <is>
          <t>ירושלים</t>
        </is>
      </c>
      <c r="D15">
        <v>2344</v>
      </c>
      <c r="E15">
        <v>2346</v>
      </c>
      <c r="F15">
        <v>99.90000000000001</v>
      </c>
      <c r="G15" t="inlineStr">
        <is>
          <t>סך המודעות שיד2 מציג בפיד של האזור, מול המודעות הייחודיות שנאספו</t>
        </is>
      </c>
    </row>
    <row r="16">
      <c r="A16" t="inlineStr">
        <is>
          <t>יד2</t>
        </is>
      </c>
      <c r="B16" t="inlineStr">
        <is>
          <t>השכרה</t>
        </is>
      </c>
      <c r="C16" t="inlineStr">
        <is>
          <t>מרכז והשרון</t>
        </is>
      </c>
      <c r="D16">
        <v>7292</v>
      </c>
      <c r="E16">
        <v>7300</v>
      </c>
      <c r="F16">
        <v>99.90000000000001</v>
      </c>
      <c r="G16" t="inlineStr">
        <is>
          <t>סך המודעות שיד2 מציג בפיד של האזור, מול המודעות הייחודיות שנאספו</t>
        </is>
      </c>
    </row>
    <row r="17">
      <c r="A17" t="inlineStr">
        <is>
          <t>יד2</t>
        </is>
      </c>
      <c r="B17" t="inlineStr">
        <is>
          <t>השכרה</t>
        </is>
      </c>
      <c r="C17" t="inlineStr">
        <is>
          <t>דרום</t>
        </is>
      </c>
      <c r="D17">
        <v>3137</v>
      </c>
      <c r="E17">
        <v>3139</v>
      </c>
      <c r="F17">
        <v>99.90000000000001</v>
      </c>
      <c r="G17" t="inlineStr">
        <is>
          <t>סך המודעות שיד2 מציג בפיד של האזור, מול המודעות הייחודיות שנאספו</t>
        </is>
      </c>
    </row>
    <row r="18">
      <c r="A18" t="inlineStr">
        <is>
          <t>יד2</t>
        </is>
      </c>
      <c r="B18" t="inlineStr">
        <is>
          <t>השכרה</t>
        </is>
      </c>
      <c r="C18" t="inlineStr">
        <is>
          <t>תל אביב והסביבה</t>
        </is>
      </c>
      <c r="D18">
        <v>7864</v>
      </c>
      <c r="E18">
        <v>7873</v>
      </c>
      <c r="F18">
        <v>99.90000000000001</v>
      </c>
      <c r="G18" t="inlineStr">
        <is>
          <t>סך המודעות שיד2 מציג בפיד של האזור, מול המודעות הייחודיות שנאספו</t>
        </is>
      </c>
    </row>
    <row r="19">
      <c r="A19" t="inlineStr">
        <is>
          <t>יד2</t>
        </is>
      </c>
      <c r="B19" t="inlineStr">
        <is>
          <t>השכרה</t>
        </is>
      </c>
      <c r="C19" t="inlineStr">
        <is>
          <t>יהודה, שומרון ובקעת הירדן</t>
        </is>
      </c>
      <c r="D19">
        <v>599</v>
      </c>
      <c r="E19">
        <v>600</v>
      </c>
      <c r="F19">
        <v>99.8</v>
      </c>
      <c r="G19" t="inlineStr">
        <is>
          <t>סך המודעות שיד2 מציג בפיד של האזור, מול המודעות הייחודיות שנאספו</t>
        </is>
      </c>
    </row>
    <row r="20">
      <c r="A20" t="inlineStr">
        <is>
          <t>יד2</t>
        </is>
      </c>
      <c r="B20" t="inlineStr">
        <is>
          <t>השכרה</t>
        </is>
      </c>
      <c r="C20" t="inlineStr">
        <is>
          <t>מישור החוף הצפוני</t>
        </is>
      </c>
      <c r="D20">
        <v>3945</v>
      </c>
      <c r="E20">
        <v>3968</v>
      </c>
      <c r="F20">
        <v>99.40000000000001</v>
      </c>
      <c r="G20" t="inlineStr">
        <is>
          <t>סך המודעות שיד2 מציג בפיד של האזור, מול המודעות הייחודיות שנאספו</t>
        </is>
      </c>
    </row>
    <row r="21">
      <c r="A21" t="inlineStr">
        <is>
          <t>יד2</t>
        </is>
      </c>
      <c r="B21" t="inlineStr">
        <is>
          <t>השכרה</t>
        </is>
      </c>
      <c r="C21" t="inlineStr">
        <is>
          <t>ירושלים והסביבה</t>
        </is>
      </c>
      <c r="D21">
        <v>1706</v>
      </c>
      <c r="E21">
        <v>1711</v>
      </c>
      <c r="F21">
        <v>99.7</v>
      </c>
      <c r="G21" t="inlineStr">
        <is>
          <t>סך המודעות שיד2 מציג בפיד של האזור, מול המודעות הייחודיות שנאספו</t>
        </is>
      </c>
    </row>
    <row r="22">
      <c r="A22" t="inlineStr">
        <is>
          <t>יד2</t>
        </is>
      </c>
      <c r="B22" t="inlineStr">
        <is>
          <t>השכרה</t>
        </is>
      </c>
      <c r="C22" t="inlineStr">
        <is>
          <t>צפון והעמקים</t>
        </is>
      </c>
      <c r="D22">
        <v>2396</v>
      </c>
      <c r="E22">
        <v>2397</v>
      </c>
      <c r="F22">
        <v>100</v>
      </c>
      <c r="G22" t="inlineStr">
        <is>
          <t>סך המודעות שיד2 מציג בפיד של האזור, מול המודעות הייחודיות שנאספו</t>
        </is>
      </c>
    </row>
    <row r="23">
      <c r="A23" t="inlineStr">
        <is>
          <t>יד2</t>
        </is>
      </c>
      <c r="B23" t="inlineStr">
        <is>
          <t>השכרה</t>
        </is>
      </c>
      <c r="C23" t="inlineStr">
        <is>
          <t>ירושלים</t>
        </is>
      </c>
      <c r="D23">
        <v>521</v>
      </c>
      <c r="E23">
        <v>523</v>
      </c>
      <c r="F23">
        <v>99.59999999999999</v>
      </c>
      <c r="G23" t="inlineStr">
        <is>
          <t>סך המודעות שיד2 מציג בפיד של האזור, מול המודעות הייחודיות שנאספו</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427"/>
  <sheetViews>
    <sheetView rightToLeft="1" workbookViewId="0"/>
  </sheetViews>
  <sheetFormatPr defaultRowHeight="15"/>
  <cols>
    <col min="1" max="7" width="22.7109375" customWidth="1"/>
  </cols>
  <sheetData>
    <row r="1">
      <c r="A1" t="inlineStr">
        <is>
          <t>מדגם אקראי של מודעות שנפתחו באתר עצמו, כמו שגולש רואה אותן, והושוו לערך שבקובץ.</t>
        </is>
      </c>
    </row>
    <row r="2">
      <c r="A2" t="inlineStr">
        <is>
          <t>שדות שנבדקו: 423, מוצגים בעמוד: 420, תואמים: 420 (100.0% מהשדות שמוצגים בעמוד)</t>
        </is>
      </c>
    </row>
    <row r="4">
      <c r="A4" s="1" t="inlineStr">
        <is>
          <t>אתר</t>
        </is>
      </c>
      <c r="B4" s="1" t="inlineStr">
        <is>
          <t>מודעה</t>
        </is>
      </c>
      <c r="C4" s="1" t="inlineStr">
        <is>
          <t>קישור</t>
        </is>
      </c>
      <c r="D4" s="1" t="inlineStr">
        <is>
          <t>שדה</t>
        </is>
      </c>
      <c r="E4" s="1" t="inlineStr">
        <is>
          <t>ערך באקסל</t>
        </is>
      </c>
      <c r="F4" s="1" t="inlineStr">
        <is>
          <t>מה מופיע בעמוד המודעה</t>
        </is>
      </c>
      <c r="G4" s="1" t="inlineStr">
        <is>
          <t>תוצאה</t>
        </is>
      </c>
    </row>
    <row r="5">
      <c r="A5" t="inlineStr">
        <is>
          <t>מדלן</t>
        </is>
      </c>
      <c r="B5" t="inlineStr">
        <is>
          <t>0F5KD0PUVbV</t>
        </is>
      </c>
      <c r="C5" s="3" t="str">
        <f>HYPERLINK("https://www.madlan.co.il/listings/0F5KD0PUVbV","https://www.madlan.co.il/listings/0F5KD0PUVbV")</f>
        <v>https://www.madlan.co.il/listings/0F5KD0PUVbV</v>
      </c>
      <c r="D5" t="inlineStr">
        <is>
          <t>מחיר מבוקש (₪)</t>
        </is>
      </c>
      <c r="E5" t="inlineStr">
        <is>
          <t>3,649,000</t>
        </is>
      </c>
      <c r="F5" t="inlineStr">
        <is>
          <t>מים לכל התמונות · 8 3,649,000 ₪ 4.5 חדרים 3 קומה</t>
        </is>
      </c>
      <c r="G5" t="inlineStr">
        <is>
          <t>תואם</t>
        </is>
      </c>
    </row>
    <row r="6">
      <c r="A6" t="inlineStr">
        <is>
          <t>מדלן</t>
        </is>
      </c>
      <c r="B6" t="inlineStr">
        <is>
          <t>0F5KD0PUVbV</t>
        </is>
      </c>
      <c r="C6" s="3" t="str">
        <f>HYPERLINK("https://www.madlan.co.il/listings/0F5KD0PUVbV","https://www.madlan.co.il/listings/0F5KD0PUVbV")</f>
        <v>https://www.madlan.co.il/listings/0F5KD0PUVbV</v>
      </c>
      <c r="D6" t="inlineStr">
        <is>
          <t>עיר</t>
        </is>
      </c>
      <c r="E6" t="inlineStr">
        <is>
          <t>חולון</t>
        </is>
      </c>
      <c r="F6" t="inlineStr">
        <is>
          <t>״ר מנדלי , אגרובנק, חולון דירת גג למכירה מתיו</t>
        </is>
      </c>
      <c r="G6" t="inlineStr">
        <is>
          <t>תואם</t>
        </is>
      </c>
    </row>
    <row r="7">
      <c r="A7" t="inlineStr">
        <is>
          <t>מדלן</t>
        </is>
      </c>
      <c r="B7" t="inlineStr">
        <is>
          <t>0F5KD0PUVbV</t>
        </is>
      </c>
      <c r="C7" s="3" t="str">
        <f>HYPERLINK("https://www.madlan.co.il/listings/0F5KD0PUVbV","https://www.madlan.co.il/listings/0F5KD0PUVbV")</f>
        <v>https://www.madlan.co.il/listings/0F5KD0PUVbV</v>
      </c>
      <c r="D7" t="inlineStr">
        <is>
          <t>רחוב</t>
        </is>
      </c>
      <c r="E7" t="inlineStr">
        <is>
          <t>מנדלי</t>
        </is>
      </c>
      <c r="F7" t="inlineStr">
        <is>
          <t>דרים 3 קומה 135 מ״ר מנדלי , אגרובנק, חולון די</t>
        </is>
      </c>
      <c r="G7" t="inlineStr">
        <is>
          <t>תואם</t>
        </is>
      </c>
    </row>
    <row r="8">
      <c r="A8" t="inlineStr">
        <is>
          <t>מדלן</t>
        </is>
      </c>
      <c r="B8" t="inlineStr">
        <is>
          <t>0F5KD0PUVbV</t>
        </is>
      </c>
      <c r="C8" s="3" t="str">
        <f>HYPERLINK("https://www.madlan.co.il/listings/0F5KD0PUVbV","https://www.madlan.co.il/listings/0F5KD0PUVbV")</f>
        <v>https://www.madlan.co.il/listings/0F5KD0PUVbV</v>
      </c>
      <c r="D8" t="inlineStr">
        <is>
          <t>חדרים בכותרת</t>
        </is>
      </c>
      <c r="E8" t="inlineStr">
        <is>
          <t>4.5</t>
        </is>
      </c>
      <c r="F8" t="inlineStr">
        <is>
          <t>ונות · 8 3,649,000 ₪ 4.5 חדרים 3 קומה 135 מ״ר מנדלי , א</t>
        </is>
      </c>
      <c r="G8" t="inlineStr">
        <is>
          <t>תואם</t>
        </is>
      </c>
    </row>
    <row r="9">
      <c r="A9" t="inlineStr">
        <is>
          <t>מדלן</t>
        </is>
      </c>
      <c r="B9" t="inlineStr">
        <is>
          <t>0F5KD0PUVbV</t>
        </is>
      </c>
      <c r="C9" s="3" t="str">
        <f>HYPERLINK("https://www.madlan.co.il/listings/0F5KD0PUVbV","https://www.madlan.co.il/listings/0F5KD0PUVbV")</f>
        <v>https://www.madlan.co.il/listings/0F5KD0PUVbV</v>
      </c>
      <c r="D9" t="inlineStr">
        <is>
          <t>שטח בכותרת (מ״ר)</t>
        </is>
      </c>
      <c r="E9" t="inlineStr">
        <is>
          <t>135</t>
        </is>
      </c>
      <c r="F9" t="inlineStr">
        <is>
          <t>0 ₪ 4.5 חדרים 3 קומה 135 מ״ר מנדלי , אגרובנק, חולון ד</t>
        </is>
      </c>
      <c r="G9" t="inlineStr">
        <is>
          <t>תואם</t>
        </is>
      </c>
    </row>
    <row r="10">
      <c r="A10" t="inlineStr">
        <is>
          <t>מדלן</t>
        </is>
      </c>
      <c r="B10" t="inlineStr">
        <is>
          <t>0F5KD0PUVbV</t>
        </is>
      </c>
      <c r="C10" s="3" t="str">
        <f>HYPERLINK("https://www.madlan.co.il/listings/0F5KD0PUVbV","https://www.madlan.co.il/listings/0F5KD0PUVbV")</f>
        <v>https://www.madlan.co.il/listings/0F5KD0PUVbV</v>
      </c>
      <c r="D10" t="inlineStr">
        <is>
          <t>קומה</t>
        </is>
      </c>
      <c r="E10" t="inlineStr">
        <is>
          <t>3</t>
        </is>
      </c>
      <c r="F10" t="inlineStr">
        <is>
          <t>3,649,000 ₪ 4.5 חדרים 3 קומה 135 מ״ר מנדלי , אגרובנק,</t>
        </is>
      </c>
      <c r="G10" t="inlineStr">
        <is>
          <t>תואם</t>
        </is>
      </c>
    </row>
    <row r="11">
      <c r="A11" t="inlineStr">
        <is>
          <t>מדלן</t>
        </is>
      </c>
      <c r="B11" t="inlineStr">
        <is>
          <t>0F5KD0PUVbV</t>
        </is>
      </c>
      <c r="C11" s="3" t="str">
        <f>HYPERLINK("https://www.madlan.co.il/listings/0F5KD0PUVbV","https://www.madlan.co.il/listings/0F5KD0PUVbV")</f>
        <v>https://www.madlan.co.il/listings/0F5KD0PUVbV</v>
      </c>
      <c r="D11" t="inlineStr">
        <is>
          <t>תחושת קהילה (מתוך 10)</t>
        </is>
      </c>
      <c r="E11" t="inlineStr">
        <is>
          <t>7/10</t>
        </is>
      </c>
      <c r="F11" t="inlineStr">
        <is>
          <t>מפה לווין דירוגי השכנים תחושת קהילה 7/10 נקיון ותחזוקה 7/10</t>
        </is>
      </c>
      <c r="G11" t="inlineStr">
        <is>
          <t>תואם</t>
        </is>
      </c>
    </row>
    <row r="12">
      <c r="A12" t="inlineStr">
        <is>
          <t>מדלן</t>
        </is>
      </c>
      <c r="B12" t="inlineStr">
        <is>
          <t>0F5KD0PUVbV</t>
        </is>
      </c>
      <c r="C12" s="3" t="str">
        <f>HYPERLINK("https://www.madlan.co.il/listings/0F5KD0PUVbV","https://www.madlan.co.il/listings/0F5KD0PUVbV")</f>
        <v>https://www.madlan.co.il/listings/0F5KD0PUVbV</v>
      </c>
      <c r="D12" t="inlineStr">
        <is>
          <t>בתי ספר (מתוך 10)</t>
        </is>
      </c>
      <c r="E12" t="inlineStr">
        <is>
          <t>8/10</t>
        </is>
      </c>
      <c r="F12" t="inlineStr">
        <is>
          <t>7/10 נקיון ותחזוקה 7/10 בתי ספר 8/10 תחבורה ציבורית 8/10</t>
        </is>
      </c>
      <c r="G12" t="inlineStr">
        <is>
          <t>תואם</t>
        </is>
      </c>
    </row>
    <row r="13">
      <c r="A13" t="inlineStr">
        <is>
          <t>מדלן</t>
        </is>
      </c>
      <c r="B13" t="inlineStr">
        <is>
          <t>0F5KD0PUVbV</t>
        </is>
      </c>
      <c r="C13" s="3" t="str">
        <f>HYPERLINK("https://www.madlan.co.il/listings/0F5KD0PUVbV","https://www.madlan.co.il/listings/0F5KD0PUVbV")</f>
        <v>https://www.madlan.co.il/listings/0F5KD0PUVbV</v>
      </c>
      <c r="D13" t="inlineStr">
        <is>
          <t>תחבורה ציבורית (מתוך 10)</t>
        </is>
      </c>
      <c r="E13" t="inlineStr">
        <is>
          <t>8/10</t>
        </is>
      </c>
      <c r="F13" t="inlineStr">
        <is>
          <t>תחזוקה 7/10 בתי ספר 8/10 תחבורה ציבורית 8/10 קניות וסידורים 7/10</t>
        </is>
      </c>
      <c r="G13" t="inlineStr">
        <is>
          <t>תואם</t>
        </is>
      </c>
    </row>
    <row r="14">
      <c r="A14" t="inlineStr">
        <is>
          <t>מדלן</t>
        </is>
      </c>
      <c r="B14" t="inlineStr">
        <is>
          <t>19N2yobNvl5</t>
        </is>
      </c>
      <c r="C14" s="3" t="str">
        <f>HYPERLINK("https://www.madlan.co.il/listings/19N2yobNvl5","https://www.madlan.co.il/listings/19N2yobNvl5")</f>
        <v>https://www.madlan.co.il/listings/19N2yobNvl5</v>
      </c>
      <c r="D14" t="inlineStr">
        <is>
          <t>מחיר מבוקש (₪)</t>
        </is>
      </c>
      <c r="E14" t="inlineStr">
        <is>
          <t>10,500</t>
        </is>
      </c>
      <c r="F14" t="inlineStr">
        <is>
          <t>מים לכל התמונות · 7 10,500 ₪ שלום אש 15, הדר י</t>
        </is>
      </c>
      <c r="G14" t="inlineStr">
        <is>
          <t>תואם</t>
        </is>
      </c>
    </row>
    <row r="15">
      <c r="A15" t="inlineStr">
        <is>
          <t>מדלן</t>
        </is>
      </c>
      <c r="B15" t="inlineStr">
        <is>
          <t>19N2yobNvl5</t>
        </is>
      </c>
      <c r="C15" s="3" t="str">
        <f>HYPERLINK("https://www.madlan.co.il/listings/19N2yobNvl5","https://www.madlan.co.il/listings/19N2yobNvl5")</f>
        <v>https://www.madlan.co.il/listings/19N2yobNvl5</v>
      </c>
      <c r="D15" t="inlineStr">
        <is>
          <t>עיר</t>
        </is>
      </c>
      <c r="E15" t="inlineStr">
        <is>
          <t>תל אביב יפו</t>
        </is>
      </c>
      <c r="F15" t="inlineStr">
        <is>
          <t>ום אש 15, הדר יוסף, תל אביב יפו דירה להשכרה 4 חדרים</t>
        </is>
      </c>
      <c r="G15" t="inlineStr">
        <is>
          <t>תואם</t>
        </is>
      </c>
    </row>
    <row r="16">
      <c r="A16" t="inlineStr">
        <is>
          <t>מדלן</t>
        </is>
      </c>
      <c r="B16" t="inlineStr">
        <is>
          <t>19N2yobNvl5</t>
        </is>
      </c>
      <c r="C16" s="3" t="str">
        <f>HYPERLINK("https://www.madlan.co.il/listings/19N2yobNvl5","https://www.madlan.co.il/listings/19N2yobNvl5")</f>
        <v>https://www.madlan.co.il/listings/19N2yobNvl5</v>
      </c>
      <c r="D16" t="inlineStr">
        <is>
          <t>רחוב</t>
        </is>
      </c>
      <c r="E16" t="inlineStr">
        <is>
          <t>שלום אש</t>
        </is>
      </c>
      <c r="F16" t="inlineStr">
        <is>
          <t>תמונות · 7 10,500 ₪ שלום אש 15, הדר יוסף, תל אב</t>
        </is>
      </c>
      <c r="G16" t="inlineStr">
        <is>
          <t>תואם</t>
        </is>
      </c>
    </row>
    <row r="17">
      <c r="A17" t="inlineStr">
        <is>
          <t>מדלן</t>
        </is>
      </c>
      <c r="B17" t="inlineStr">
        <is>
          <t>19N2yobNvl5</t>
        </is>
      </c>
      <c r="C17" s="3" t="str">
        <f>HYPERLINK("https://www.madlan.co.il/listings/19N2yobNvl5","https://www.madlan.co.il/listings/19N2yobNvl5")</f>
        <v>https://www.madlan.co.il/listings/19N2yobNvl5</v>
      </c>
      <c r="D17" t="inlineStr">
        <is>
          <t>חדרים בכותרת</t>
        </is>
      </c>
      <c r="E17" t="inlineStr">
        <is>
          <t>4</t>
        </is>
      </c>
      <c r="F17" t="inlineStr">
        <is>
          <t>ל אביב יפו דירה להשכרה 4 חדרים 11 קומה 120 מ״ר יתרונות</t>
        </is>
      </c>
      <c r="G17" t="inlineStr">
        <is>
          <t>תואם</t>
        </is>
      </c>
    </row>
    <row r="18">
      <c r="A18" t="inlineStr">
        <is>
          <t>מדלן</t>
        </is>
      </c>
      <c r="B18" t="inlineStr">
        <is>
          <t>19N2yobNvl5</t>
        </is>
      </c>
      <c r="C18" s="3" t="str">
        <f>HYPERLINK("https://www.madlan.co.il/listings/19N2yobNvl5","https://www.madlan.co.il/listings/19N2yobNvl5")</f>
        <v>https://www.madlan.co.il/listings/19N2yobNvl5</v>
      </c>
      <c r="D18" t="inlineStr">
        <is>
          <t>שטח בכותרת (מ״ר)</t>
        </is>
      </c>
      <c r="E18" t="inlineStr">
        <is>
          <t>120</t>
        </is>
      </c>
      <c r="F18" t="inlineStr">
        <is>
          <t>שכרה 4 חדרים 11 קומה 120 מ״ר יתרונות הנכס חניה כיווני</t>
        </is>
      </c>
      <c r="G18" t="inlineStr">
        <is>
          <t>תואם</t>
        </is>
      </c>
    </row>
    <row r="19">
      <c r="A19" t="inlineStr">
        <is>
          <t>מדלן</t>
        </is>
      </c>
      <c r="B19" t="inlineStr">
        <is>
          <t>19N2yobNvl5</t>
        </is>
      </c>
      <c r="C19" s="3" t="str">
        <f>HYPERLINK("https://www.madlan.co.il/listings/19N2yobNvl5","https://www.madlan.co.il/listings/19N2yobNvl5")</f>
        <v>https://www.madlan.co.il/listings/19N2yobNvl5</v>
      </c>
      <c r="D19" t="inlineStr">
        <is>
          <t>קומה</t>
        </is>
      </c>
      <c r="E19" t="inlineStr">
        <is>
          <t>11</t>
        </is>
      </c>
      <c r="F19" t="inlineStr">
        <is>
          <t>ו דירה להשכרה 4 חדרים 11 קומה 120 מ״ר יתרונות הנכס חני</t>
        </is>
      </c>
      <c r="G19" t="inlineStr">
        <is>
          <t>תואם</t>
        </is>
      </c>
    </row>
    <row r="20">
      <c r="A20" t="inlineStr">
        <is>
          <t>מדלן</t>
        </is>
      </c>
      <c r="B20" t="inlineStr">
        <is>
          <t>19N2yobNvl5</t>
        </is>
      </c>
      <c r="C20" s="3" t="str">
        <f>HYPERLINK("https://www.madlan.co.il/listings/19N2yobNvl5","https://www.madlan.co.il/listings/19N2yobNvl5")</f>
        <v>https://www.madlan.co.il/listings/19N2yobNvl5</v>
      </c>
      <c r="D20" t="inlineStr">
        <is>
          <t>ארנונה (₪)</t>
        </is>
      </c>
      <c r="E20" t="inlineStr">
        <is>
          <t>1,400</t>
        </is>
      </c>
      <c r="F20" t="inlineStr">
        <is>
          <t>ות בבניין 12 ארנונה 1,400 ₪ ועד 450 ₪ מרפסת 2</t>
        </is>
      </c>
      <c r="G20" t="inlineStr">
        <is>
          <t>תואם</t>
        </is>
      </c>
    </row>
    <row r="21">
      <c r="A21" t="inlineStr">
        <is>
          <t>מדלן</t>
        </is>
      </c>
      <c r="B21" t="inlineStr">
        <is>
          <t>19N2yobNvl5</t>
        </is>
      </c>
      <c r="C21" s="3" t="str">
        <f>HYPERLINK("https://www.madlan.co.il/listings/19N2yobNvl5","https://www.madlan.co.il/listings/19N2yobNvl5")</f>
        <v>https://www.madlan.co.il/listings/19N2yobNvl5</v>
      </c>
      <c r="D21" t="inlineStr">
        <is>
          <t>תחושת קהילה (מתוך 10)</t>
        </is>
      </c>
      <c r="E21" t="inlineStr">
        <is>
          <t>8/10</t>
        </is>
      </c>
      <c r="F21" t="inlineStr">
        <is>
          <t>מפה לווין דירוגי השכנים תחושת קהילה 8/10 נקיון ותחזוקה 7/10</t>
        </is>
      </c>
      <c r="G21" t="inlineStr">
        <is>
          <t>תואם</t>
        </is>
      </c>
    </row>
    <row r="22">
      <c r="A22" t="inlineStr">
        <is>
          <t>מדלן</t>
        </is>
      </c>
      <c r="B22" t="inlineStr">
        <is>
          <t>19N2yobNvl5</t>
        </is>
      </c>
      <c r="C22" s="3" t="str">
        <f>HYPERLINK("https://www.madlan.co.il/listings/19N2yobNvl5","https://www.madlan.co.il/listings/19N2yobNvl5")</f>
        <v>https://www.madlan.co.il/listings/19N2yobNvl5</v>
      </c>
      <c r="D22" t="inlineStr">
        <is>
          <t>בתי ספר (מתוך 10)</t>
        </is>
      </c>
      <c r="E22" t="inlineStr">
        <is>
          <t>7/10</t>
        </is>
      </c>
      <c r="F22" t="inlineStr">
        <is>
          <t>8/10 נקיון ותחזוקה 7/10 בתי ספר 7/10 תחבורה ציבורית 7/10</t>
        </is>
      </c>
      <c r="G22" t="inlineStr">
        <is>
          <t>תואם</t>
        </is>
      </c>
    </row>
    <row r="23">
      <c r="A23" t="inlineStr">
        <is>
          <t>מדלן</t>
        </is>
      </c>
      <c r="B23" t="inlineStr">
        <is>
          <t>19N2yobNvl5</t>
        </is>
      </c>
      <c r="C23" s="3" t="str">
        <f>HYPERLINK("https://www.madlan.co.il/listings/19N2yobNvl5","https://www.madlan.co.il/listings/19N2yobNvl5")</f>
        <v>https://www.madlan.co.il/listings/19N2yobNvl5</v>
      </c>
      <c r="D23" t="inlineStr">
        <is>
          <t>תחבורה ציבורית (מתוך 10)</t>
        </is>
      </c>
      <c r="E23" t="inlineStr">
        <is>
          <t>7/10</t>
        </is>
      </c>
      <c r="F23" t="inlineStr">
        <is>
          <t>תחזוקה 7/10 בתי ספר 7/10 תחבורה ציבורית 7/10 קניות וסידורים 6/10</t>
        </is>
      </c>
      <c r="G23" t="inlineStr">
        <is>
          <t>תואם</t>
        </is>
      </c>
    </row>
    <row r="24">
      <c r="A24" t="inlineStr">
        <is>
          <t>מדלן</t>
        </is>
      </c>
      <c r="B24" t="inlineStr">
        <is>
          <t>8Fhnq7jksLb</t>
        </is>
      </c>
      <c r="C24" s="3" t="str">
        <f>HYPERLINK("https://www.madlan.co.il/listings/8Fhnq7jksLb","https://www.madlan.co.il/listings/8Fhnq7jksLb")</f>
        <v>https://www.madlan.co.il/listings/8Fhnq7jksLb</v>
      </c>
      <c r="D24" t="inlineStr">
        <is>
          <t>מחיר מבוקש (₪)</t>
        </is>
      </c>
      <c r="E24" t="inlineStr">
        <is>
          <t>4,800,000</t>
        </is>
      </c>
      <c r="F24" t="inlineStr">
        <is>
          <t>מים לכל התמונות · 4 4,800,000 ₪ 4 חדרים 2 קומה 11</t>
        </is>
      </c>
      <c r="G24" t="inlineStr">
        <is>
          <t>תואם</t>
        </is>
      </c>
    </row>
    <row r="25">
      <c r="A25" t="inlineStr">
        <is>
          <t>מדלן</t>
        </is>
      </c>
      <c r="B25" t="inlineStr">
        <is>
          <t>8Fhnq7jksLb</t>
        </is>
      </c>
      <c r="C25" s="3" t="str">
        <f>HYPERLINK("https://www.madlan.co.il/listings/8Fhnq7jksLb","https://www.madlan.co.il/listings/8Fhnq7jksLb")</f>
        <v>https://www.madlan.co.il/listings/8Fhnq7jksLb</v>
      </c>
      <c r="D25" t="inlineStr">
        <is>
          <t>עיר</t>
        </is>
      </c>
      <c r="E25" t="inlineStr">
        <is>
          <t>תל אביב יפו</t>
        </is>
      </c>
      <c r="F25" t="inlineStr">
        <is>
          <t>פאגלין , אזורי חן, תל אביב יפו דירה למכירה מתיווך</t>
        </is>
      </c>
      <c r="G25" t="inlineStr">
        <is>
          <t>תואם</t>
        </is>
      </c>
    </row>
    <row r="26">
      <c r="A26" t="inlineStr">
        <is>
          <t>מדלן</t>
        </is>
      </c>
      <c r="B26" t="inlineStr">
        <is>
          <t>8Fhnq7jksLb</t>
        </is>
      </c>
      <c r="C26" s="3" t="str">
        <f>HYPERLINK("https://www.madlan.co.il/listings/8Fhnq7jksLb","https://www.madlan.co.il/listings/8Fhnq7jksLb")</f>
        <v>https://www.madlan.co.il/listings/8Fhnq7jksLb</v>
      </c>
      <c r="D26" t="inlineStr">
        <is>
          <t>רחוב</t>
        </is>
      </c>
      <c r="E26" t="inlineStr">
        <is>
          <t>עמיחי פאגלין</t>
        </is>
      </c>
      <c r="F26" t="inlineStr">
        <is>
          <t>דרים 2 קומה 112 מ״ר עמיחי פאגלין , אזורי חן, תל אביב</t>
        </is>
      </c>
      <c r="G26" t="inlineStr">
        <is>
          <t>תואם</t>
        </is>
      </c>
    </row>
    <row r="27">
      <c r="A27" t="inlineStr">
        <is>
          <t>מדלן</t>
        </is>
      </c>
      <c r="B27" t="inlineStr">
        <is>
          <t>8Fhnq7jksLb</t>
        </is>
      </c>
      <c r="C27" s="3" t="str">
        <f>HYPERLINK("https://www.madlan.co.il/listings/8Fhnq7jksLb","https://www.madlan.co.il/listings/8Fhnq7jksLb")</f>
        <v>https://www.madlan.co.il/listings/8Fhnq7jksLb</v>
      </c>
      <c r="D27" t="inlineStr">
        <is>
          <t>חדרים בכותרת</t>
        </is>
      </c>
      <c r="E27" t="inlineStr">
        <is>
          <t>4</t>
        </is>
      </c>
      <c r="F27" t="inlineStr">
        <is>
          <t>תמונות · 4 4,800,000 ₪ 4 חדרים 2 קומה 112 מ״ר עמיחי פאג</t>
        </is>
      </c>
      <c r="G27" t="inlineStr">
        <is>
          <t>תואם</t>
        </is>
      </c>
    </row>
    <row r="28">
      <c r="A28" t="inlineStr">
        <is>
          <t>מדלן</t>
        </is>
      </c>
      <c r="B28" t="inlineStr">
        <is>
          <t>8Fhnq7jksLb</t>
        </is>
      </c>
      <c r="C28" s="3" t="str">
        <f>HYPERLINK("https://www.madlan.co.il/listings/8Fhnq7jksLb","https://www.madlan.co.il/listings/8Fhnq7jksLb")</f>
        <v>https://www.madlan.co.il/listings/8Fhnq7jksLb</v>
      </c>
      <c r="D28" t="inlineStr">
        <is>
          <t>שטח בכותרת (מ״ר)</t>
        </is>
      </c>
      <c r="E28" t="inlineStr">
        <is>
          <t>112</t>
        </is>
      </c>
      <c r="F28" t="inlineStr">
        <is>
          <t>000 ₪ 4 חדרים 2 קומה 112 מ״ר עמיחי פאגלין , אזורי חן,</t>
        </is>
      </c>
      <c r="G28" t="inlineStr">
        <is>
          <t>תואם</t>
        </is>
      </c>
    </row>
    <row r="29">
      <c r="A29" t="inlineStr">
        <is>
          <t>מדלן</t>
        </is>
      </c>
      <c r="B29" t="inlineStr">
        <is>
          <t>8Fhnq7jksLb</t>
        </is>
      </c>
      <c r="C29" s="3" t="str">
        <f>HYPERLINK("https://www.madlan.co.il/listings/8Fhnq7jksLb","https://www.madlan.co.il/listings/8Fhnq7jksLb")</f>
        <v>https://www.madlan.co.il/listings/8Fhnq7jksLb</v>
      </c>
      <c r="D29" t="inlineStr">
        <is>
          <t>קומה</t>
        </is>
      </c>
      <c r="E29" t="inlineStr">
        <is>
          <t>2</t>
        </is>
      </c>
      <c r="F29" t="inlineStr">
        <is>
          <t>4 4,800,000 ₪ 4 חדרים 2 קומה 112 מ״ר עמיחי פאגלין , א</t>
        </is>
      </c>
      <c r="G29" t="inlineStr">
        <is>
          <t>תואם</t>
        </is>
      </c>
    </row>
    <row r="30">
      <c r="A30" t="inlineStr">
        <is>
          <t>מדלן</t>
        </is>
      </c>
      <c r="B30" t="inlineStr">
        <is>
          <t>8Fhnq7jksLb</t>
        </is>
      </c>
      <c r="C30" s="3" t="str">
        <f>HYPERLINK("https://www.madlan.co.il/listings/8Fhnq7jksLb","https://www.madlan.co.il/listings/8Fhnq7jksLb")</f>
        <v>https://www.madlan.co.il/listings/8Fhnq7jksLb</v>
      </c>
      <c r="D30" t="inlineStr">
        <is>
          <t>תחושת קהילה (מתוך 10)</t>
        </is>
      </c>
      <c r="E30" t="inlineStr">
        <is>
          <t>10/10</t>
        </is>
      </c>
      <c r="F30" t="inlineStr">
        <is>
          <t>מפה לווין דירוגי השכנים תחושת קהילה 10/10 נקיון ותחזוקה 10/1</t>
        </is>
      </c>
      <c r="G30" t="inlineStr">
        <is>
          <t>תואם</t>
        </is>
      </c>
    </row>
    <row r="31">
      <c r="A31" t="inlineStr">
        <is>
          <t>מדלן</t>
        </is>
      </c>
      <c r="B31" t="inlineStr">
        <is>
          <t>8Fhnq7jksLb</t>
        </is>
      </c>
      <c r="C31" s="3" t="str">
        <f>HYPERLINK("https://www.madlan.co.il/listings/8Fhnq7jksLb","https://www.madlan.co.il/listings/8Fhnq7jksLb")</f>
        <v>https://www.madlan.co.il/listings/8Fhnq7jksLb</v>
      </c>
      <c r="D31" t="inlineStr">
        <is>
          <t>בתי ספר (מתוך 10)</t>
        </is>
      </c>
      <c r="E31" t="inlineStr">
        <is>
          <t>9/10</t>
        </is>
      </c>
      <c r="F31" t="inlineStr">
        <is>
          <t>0/10 נקיון ותחזוקה 10/10 בתי ספר 9/10 תחבורה ציבורית 9/10</t>
        </is>
      </c>
      <c r="G31" t="inlineStr">
        <is>
          <t>תואם</t>
        </is>
      </c>
    </row>
    <row r="32">
      <c r="A32" t="inlineStr">
        <is>
          <t>מדלן</t>
        </is>
      </c>
      <c r="B32" t="inlineStr">
        <is>
          <t>8Fhnq7jksLb</t>
        </is>
      </c>
      <c r="C32" s="3" t="str">
        <f>HYPERLINK("https://www.madlan.co.il/listings/8Fhnq7jksLb","https://www.madlan.co.il/listings/8Fhnq7jksLb")</f>
        <v>https://www.madlan.co.il/listings/8Fhnq7jksLb</v>
      </c>
      <c r="D32" t="inlineStr">
        <is>
          <t>תחבורה ציבורית (מתוך 10)</t>
        </is>
      </c>
      <c r="E32" t="inlineStr">
        <is>
          <t>9/10</t>
        </is>
      </c>
      <c r="F32" t="inlineStr">
        <is>
          <t>חזוקה 10/10 בתי ספר 9/10 תחבורה ציבורית 9/10 קניות וסידורים 8/10</t>
        </is>
      </c>
      <c r="G32" t="inlineStr">
        <is>
          <t>תואם</t>
        </is>
      </c>
    </row>
    <row r="33">
      <c r="A33" t="inlineStr">
        <is>
          <t>מדלן</t>
        </is>
      </c>
      <c r="B33" t="inlineStr">
        <is>
          <t>9wJ5vFelUNi</t>
        </is>
      </c>
      <c r="C33" s="3" t="str">
        <f>HYPERLINK("https://www.madlan.co.il/listings/9wJ5vFelUNi","https://www.madlan.co.il/listings/9wJ5vFelUNi")</f>
        <v>https://www.madlan.co.il/listings/9wJ5vFelUNi</v>
      </c>
      <c r="D33" t="inlineStr">
        <is>
          <t>מחיר מבוקש (₪)</t>
        </is>
      </c>
      <c r="E33" t="inlineStr">
        <is>
          <t>2,090,000</t>
        </is>
      </c>
      <c r="F33" t="inlineStr">
        <is>
          <t>ים לכל התמונות · 12 2,090,000 ₪ 4 חדרים 3 קומה 10</t>
        </is>
      </c>
      <c r="G33" t="inlineStr">
        <is>
          <t>תואם</t>
        </is>
      </c>
    </row>
    <row r="34">
      <c r="A34" t="inlineStr">
        <is>
          <t>מדלן</t>
        </is>
      </c>
      <c r="B34" t="inlineStr">
        <is>
          <t>9wJ5vFelUNi</t>
        </is>
      </c>
      <c r="C34" s="3" t="str">
        <f>HYPERLINK("https://www.madlan.co.il/listings/9wJ5vFelUNi","https://www.madlan.co.il/listings/9wJ5vFelUNi")</f>
        <v>https://www.madlan.co.il/listings/9wJ5vFelUNi</v>
      </c>
      <c r="D34" t="inlineStr">
        <is>
          <t>עיר</t>
        </is>
      </c>
      <c r="E34" t="inlineStr">
        <is>
          <t>קרית ביאליק</t>
        </is>
      </c>
      <c r="F34" t="inlineStr">
        <is>
          <t>י שמר 32, נאות אפק, קרית ביאליק דירה למכירה בבלעדיו</t>
        </is>
      </c>
      <c r="G34" t="inlineStr">
        <is>
          <t>תואם</t>
        </is>
      </c>
    </row>
    <row r="35">
      <c r="A35" t="inlineStr">
        <is>
          <t>מדלן</t>
        </is>
      </c>
      <c r="B35" t="inlineStr">
        <is>
          <t>9wJ5vFelUNi</t>
        </is>
      </c>
      <c r="C35" s="3" t="str">
        <f>HYPERLINK("https://www.madlan.co.il/listings/9wJ5vFelUNi","https://www.madlan.co.il/listings/9wJ5vFelUNi")</f>
        <v>https://www.madlan.co.il/listings/9wJ5vFelUNi</v>
      </c>
      <c r="D35" t="inlineStr">
        <is>
          <t>רחוב</t>
        </is>
      </c>
      <c r="E35" t="inlineStr">
        <is>
          <t>נעמי שמר</t>
        </is>
      </c>
      <c r="F35" t="inlineStr">
        <is>
          <t>דרים 3 קומה 108 מ״ר נעמי שמר 32, נאות אפק, קרית</t>
        </is>
      </c>
      <c r="G35" t="inlineStr">
        <is>
          <t>תואם</t>
        </is>
      </c>
    </row>
    <row r="36">
      <c r="A36" t="inlineStr">
        <is>
          <t>מדלן</t>
        </is>
      </c>
      <c r="B36" t="inlineStr">
        <is>
          <t>9wJ5vFelUNi</t>
        </is>
      </c>
      <c r="C36" s="3" t="str">
        <f>HYPERLINK("https://www.madlan.co.il/listings/9wJ5vFelUNi","https://www.madlan.co.il/listings/9wJ5vFelUNi")</f>
        <v>https://www.madlan.co.il/listings/9wJ5vFelUNi</v>
      </c>
      <c r="D36" t="inlineStr">
        <is>
          <t>חדרים בכותרת</t>
        </is>
      </c>
      <c r="E36" t="inlineStr">
        <is>
          <t>4</t>
        </is>
      </c>
      <c r="F36" t="inlineStr">
        <is>
          <t>מונות · 12 2,090,000 ₪ 4 חדרים 3 קומה 108 מ״ר נעמי שמר</t>
        </is>
      </c>
      <c r="G36" t="inlineStr">
        <is>
          <t>תואם</t>
        </is>
      </c>
    </row>
    <row r="37">
      <c r="A37" t="inlineStr">
        <is>
          <t>מדלן</t>
        </is>
      </c>
      <c r="B37" t="inlineStr">
        <is>
          <t>9wJ5vFelUNi</t>
        </is>
      </c>
      <c r="C37" s="3" t="str">
        <f>HYPERLINK("https://www.madlan.co.il/listings/9wJ5vFelUNi","https://www.madlan.co.il/listings/9wJ5vFelUNi")</f>
        <v>https://www.madlan.co.il/listings/9wJ5vFelUNi</v>
      </c>
      <c r="D37" t="inlineStr">
        <is>
          <t>שטח בכותרת (מ״ר)</t>
        </is>
      </c>
      <c r="E37" t="inlineStr">
        <is>
          <t>108</t>
        </is>
      </c>
      <c r="F37" t="inlineStr">
        <is>
          <t>000 ₪ 4 חדרים 3 קומה 108 מ״ר נעמי שמר 32, נאות אפק, ק</t>
        </is>
      </c>
      <c r="G37" t="inlineStr">
        <is>
          <t>תואם</t>
        </is>
      </c>
    </row>
    <row r="38">
      <c r="A38" t="inlineStr">
        <is>
          <t>מדלן</t>
        </is>
      </c>
      <c r="B38" t="inlineStr">
        <is>
          <t>9wJ5vFelUNi</t>
        </is>
      </c>
      <c r="C38" s="3" t="str">
        <f>HYPERLINK("https://www.madlan.co.il/listings/9wJ5vFelUNi","https://www.madlan.co.il/listings/9wJ5vFelUNi")</f>
        <v>https://www.madlan.co.il/listings/9wJ5vFelUNi</v>
      </c>
      <c r="D38" t="inlineStr">
        <is>
          <t>קומה</t>
        </is>
      </c>
      <c r="E38" t="inlineStr">
        <is>
          <t>3</t>
        </is>
      </c>
      <c r="F38" t="inlineStr">
        <is>
          <t>12 2,090,000 ₪ 4 חדרים 3 קומה 108 מ״ר נעמי שמר 32, נאו</t>
        </is>
      </c>
      <c r="G38" t="inlineStr">
        <is>
          <t>תואם</t>
        </is>
      </c>
    </row>
    <row r="39">
      <c r="A39" t="inlineStr">
        <is>
          <t>מדלן</t>
        </is>
      </c>
      <c r="B39" t="inlineStr">
        <is>
          <t>9wJ5vFelUNi</t>
        </is>
      </c>
      <c r="C39" s="3" t="str">
        <f>HYPERLINK("https://www.madlan.co.il/listings/9wJ5vFelUNi","https://www.madlan.co.il/listings/9wJ5vFelUNi")</f>
        <v>https://www.madlan.co.il/listings/9wJ5vFelUNi</v>
      </c>
      <c r="D39" t="inlineStr">
        <is>
          <t>ארנונה (₪)</t>
        </is>
      </c>
      <c r="E39" t="inlineStr">
        <is>
          <t>100</t>
        </is>
      </c>
      <c r="F39" t="inlineStr">
        <is>
          <t>מות בבניין 6 ארנונה 100 ₪ ועד 100 ₪ מרפסת 1</t>
        </is>
      </c>
      <c r="G39" t="inlineStr">
        <is>
          <t>תואם</t>
        </is>
      </c>
    </row>
    <row r="40">
      <c r="A40" t="inlineStr">
        <is>
          <t>מדלן</t>
        </is>
      </c>
      <c r="B40" t="inlineStr">
        <is>
          <t>9wJ5vFelUNi</t>
        </is>
      </c>
      <c r="C40" s="3" t="str">
        <f>HYPERLINK("https://www.madlan.co.il/listings/9wJ5vFelUNi","https://www.madlan.co.il/listings/9wJ5vFelUNi")</f>
        <v>https://www.madlan.co.il/listings/9wJ5vFelUNi</v>
      </c>
      <c r="D40" t="inlineStr">
        <is>
          <t>תחושת קהילה (מתוך 10)</t>
        </is>
      </c>
      <c r="E40" t="inlineStr">
        <is>
          <t>10/10</t>
        </is>
      </c>
      <c r="F40" t="inlineStr">
        <is>
          <t>מפה לווין דירוגי השכנים תחושת קהילה 10/10 נקיון ותחזוקה 10/1</t>
        </is>
      </c>
      <c r="G40" t="inlineStr">
        <is>
          <t>תואם</t>
        </is>
      </c>
    </row>
    <row r="41">
      <c r="A41" t="inlineStr">
        <is>
          <t>מדלן</t>
        </is>
      </c>
      <c r="B41" t="inlineStr">
        <is>
          <t>9wJ5vFelUNi</t>
        </is>
      </c>
      <c r="C41" s="3" t="str">
        <f>HYPERLINK("https://www.madlan.co.il/listings/9wJ5vFelUNi","https://www.madlan.co.il/listings/9wJ5vFelUNi")</f>
        <v>https://www.madlan.co.il/listings/9wJ5vFelUNi</v>
      </c>
      <c r="D41" t="inlineStr">
        <is>
          <t>בתי ספר (מתוך 10)</t>
        </is>
      </c>
      <c r="E41" t="inlineStr">
        <is>
          <t>10/10</t>
        </is>
      </c>
      <c r="F41" t="inlineStr">
        <is>
          <t>0/10 נקיון ותחזוקה 10/10 בתי ספר 10/10 תחבורה ציבורית 10/</t>
        </is>
      </c>
      <c r="G41" t="inlineStr">
        <is>
          <t>תואם</t>
        </is>
      </c>
    </row>
    <row r="42">
      <c r="A42" t="inlineStr">
        <is>
          <t>מדלן</t>
        </is>
      </c>
      <c r="B42" t="inlineStr">
        <is>
          <t>9wJ5vFelUNi</t>
        </is>
      </c>
      <c r="C42" s="3" t="str">
        <f>HYPERLINK("https://www.madlan.co.il/listings/9wJ5vFelUNi","https://www.madlan.co.il/listings/9wJ5vFelUNi")</f>
        <v>https://www.madlan.co.il/listings/9wJ5vFelUNi</v>
      </c>
      <c r="D42" t="inlineStr">
        <is>
          <t>תחבורה ציבורית (מתוך 10)</t>
        </is>
      </c>
      <c r="E42" t="inlineStr">
        <is>
          <t>10/10</t>
        </is>
      </c>
      <c r="F42" t="inlineStr">
        <is>
          <t>זוקה 10/10 בתי ספר 10/10 תחבורה ציבורית 10/10 קניות וסידורים 10/</t>
        </is>
      </c>
      <c r="G42" t="inlineStr">
        <is>
          <t>תואם</t>
        </is>
      </c>
    </row>
    <row r="43">
      <c r="A43" t="inlineStr">
        <is>
          <t>מדלן</t>
        </is>
      </c>
      <c r="B43" t="inlineStr">
        <is>
          <t>ANVBdIILiAU</t>
        </is>
      </c>
      <c r="C43" s="3" t="str">
        <f>HYPERLINK("https://www.madlan.co.il/listings/ANVBdIILiAU","https://www.madlan.co.il/listings/ANVBdIILiAU")</f>
        <v>https://www.madlan.co.il/listings/ANVBdIILiAU</v>
      </c>
      <c r="D43" t="inlineStr">
        <is>
          <t>מחיר מבוקש (₪)</t>
        </is>
      </c>
      <c r="E43" t="inlineStr">
        <is>
          <t>3,350,000</t>
        </is>
      </c>
      <c r="F43" t="inlineStr">
        <is>
          <t>מים לכל התמונות · 4 3,350,000 ₪ 6 חדרים קרקע קומה</t>
        </is>
      </c>
      <c r="G43" t="inlineStr">
        <is>
          <t>תואם</t>
        </is>
      </c>
    </row>
    <row r="44">
      <c r="A44" t="inlineStr">
        <is>
          <t>מדלן</t>
        </is>
      </c>
      <c r="B44" t="inlineStr">
        <is>
          <t>ANVBdIILiAU</t>
        </is>
      </c>
      <c r="C44" s="3" t="str">
        <f>HYPERLINK("https://www.madlan.co.il/listings/ANVBdIILiAU","https://www.madlan.co.il/listings/ANVBdIILiAU")</f>
        <v>https://www.madlan.co.il/listings/ANVBdIILiAU</v>
      </c>
      <c r="D44" t="inlineStr">
        <is>
          <t>עיר</t>
        </is>
      </c>
      <c r="E44" t="inlineStr">
        <is>
          <t>מגדל העמק</t>
        </is>
      </c>
      <c r="F44" t="inlineStr">
        <is>
          <t>ר בשכונת קרית רבין, מגדל העמק בית פרטי למכירה מתי</t>
        </is>
      </c>
      <c r="G44" t="inlineStr">
        <is>
          <t>תואם</t>
        </is>
      </c>
    </row>
    <row r="45">
      <c r="A45" t="inlineStr">
        <is>
          <t>מדלן</t>
        </is>
      </c>
      <c r="B45" t="inlineStr">
        <is>
          <t>ANVBdIILiAU</t>
        </is>
      </c>
      <c r="C45" s="3" t="str">
        <f>HYPERLINK("https://www.madlan.co.il/listings/ANVBdIILiAU","https://www.madlan.co.il/listings/ANVBdIILiAU")</f>
        <v>https://www.madlan.co.il/listings/ANVBdIILiAU</v>
      </c>
      <c r="D45" t="inlineStr">
        <is>
          <t>רחוב</t>
        </is>
      </c>
      <c r="E45" t="inlineStr">
        <is>
          <t>נחל הצבי</t>
        </is>
      </c>
      <c r="F45" t="inlineStr">
        <is>
          <t>חד׳קומת קרקע110 מ"ר נחל הצבי , אזור התעשייה רמת</t>
        </is>
      </c>
      <c r="G45" t="inlineStr">
        <is>
          <t>תואם</t>
        </is>
      </c>
    </row>
    <row r="46">
      <c r="A46" t="inlineStr">
        <is>
          <t>מדלן</t>
        </is>
      </c>
      <c r="B46" t="inlineStr">
        <is>
          <t>ANVBdIILiAU</t>
        </is>
      </c>
      <c r="C46" s="3" t="str">
        <f>HYPERLINK("https://www.madlan.co.il/listings/ANVBdIILiAU","https://www.madlan.co.il/listings/ANVBdIILiAU")</f>
        <v>https://www.madlan.co.il/listings/ANVBdIILiAU</v>
      </c>
      <c r="D46" t="inlineStr">
        <is>
          <t>חדרים בכותרת</t>
        </is>
      </c>
      <c r="E46" t="inlineStr">
        <is>
          <t>6</t>
        </is>
      </c>
      <c r="F46" t="inlineStr">
        <is>
          <t>תמונות · 4 3,350,000 ₪ 6 חדרים קרקע קומה 155 מ״ר בשכונת</t>
        </is>
      </c>
      <c r="G46" t="inlineStr">
        <is>
          <t>תואם</t>
        </is>
      </c>
    </row>
    <row r="47">
      <c r="A47" t="inlineStr">
        <is>
          <t>מדלן</t>
        </is>
      </c>
      <c r="B47" t="inlineStr">
        <is>
          <t>ANVBdIILiAU</t>
        </is>
      </c>
      <c r="C47" s="3" t="str">
        <f>HYPERLINK("https://www.madlan.co.il/listings/ANVBdIILiAU","https://www.madlan.co.il/listings/ANVBdIILiAU")</f>
        <v>https://www.madlan.co.il/listings/ANVBdIILiAU</v>
      </c>
      <c r="D47" t="inlineStr">
        <is>
          <t>שטח בכותרת (מ״ר)</t>
        </is>
      </c>
      <c r="E47" t="inlineStr">
        <is>
          <t>155</t>
        </is>
      </c>
      <c r="F47" t="inlineStr">
        <is>
          <t>₪ 6 חדרים קרקע קומה 155 מ״ר בשכונת קרית רבין, מגדל ה</t>
        </is>
      </c>
      <c r="G47" t="inlineStr">
        <is>
          <t>תואם</t>
        </is>
      </c>
    </row>
    <row r="48">
      <c r="A48" t="inlineStr">
        <is>
          <t>מדלן</t>
        </is>
      </c>
      <c r="B48" t="inlineStr">
        <is>
          <t>ANVBdIILiAU</t>
        </is>
      </c>
      <c r="C48" s="3" t="str">
        <f>HYPERLINK("https://www.madlan.co.il/listings/ANVBdIILiAU","https://www.madlan.co.il/listings/ANVBdIILiAU")</f>
        <v>https://www.madlan.co.il/listings/ANVBdIILiAU</v>
      </c>
      <c r="D48" t="inlineStr">
        <is>
          <t>קומה</t>
        </is>
      </c>
      <c r="E48" t="inlineStr">
        <is>
          <t>קרקע</t>
        </is>
      </c>
      <c r="F48" t="inlineStr">
        <is>
          <t>3,350,000 ₪ 6 חדרים קרקע קומה 155 מ״ר בשכונת קרית רבין</t>
        </is>
      </c>
      <c r="G48" t="inlineStr">
        <is>
          <t>תואם</t>
        </is>
      </c>
    </row>
    <row r="49">
      <c r="A49" t="inlineStr">
        <is>
          <t>מדלן</t>
        </is>
      </c>
      <c r="B49" t="inlineStr">
        <is>
          <t>ANVBdIILiAU</t>
        </is>
      </c>
      <c r="C49" s="3" t="str">
        <f>HYPERLINK("https://www.madlan.co.il/listings/ANVBdIILiAU","https://www.madlan.co.il/listings/ANVBdIILiAU")</f>
        <v>https://www.madlan.co.il/listings/ANVBdIILiAU</v>
      </c>
      <c r="D49" t="inlineStr">
        <is>
          <t>תחושת קהילה (מתוך 10)</t>
        </is>
      </c>
      <c r="E49" t="inlineStr">
        <is>
          <t>9/10</t>
        </is>
      </c>
      <c r="F49" t="inlineStr">
        <is>
          <t>מפה לווין דירוגי השכנים תחושת קהילה 9/10 נקיון ותחזוקה 9/10</t>
        </is>
      </c>
      <c r="G49" t="inlineStr">
        <is>
          <t>תואם</t>
        </is>
      </c>
    </row>
    <row r="50">
      <c r="A50" t="inlineStr">
        <is>
          <t>מדלן</t>
        </is>
      </c>
      <c r="B50" t="inlineStr">
        <is>
          <t>ANVBdIILiAU</t>
        </is>
      </c>
      <c r="C50" s="3" t="str">
        <f>HYPERLINK("https://www.madlan.co.il/listings/ANVBdIILiAU","https://www.madlan.co.il/listings/ANVBdIILiAU")</f>
        <v>https://www.madlan.co.il/listings/ANVBdIILiAU</v>
      </c>
      <c r="D50" t="inlineStr">
        <is>
          <t>בתי ספר (מתוך 10)</t>
        </is>
      </c>
      <c r="E50" t="inlineStr">
        <is>
          <t>7/10</t>
        </is>
      </c>
      <c r="F50" t="inlineStr">
        <is>
          <t>9/10 נקיון ותחזוקה 9/10 בתי ספר 7/10 תחבורה ציבורית 7/10</t>
        </is>
      </c>
      <c r="G50" t="inlineStr">
        <is>
          <t>תואם</t>
        </is>
      </c>
    </row>
    <row r="51">
      <c r="A51" t="inlineStr">
        <is>
          <t>מדלן</t>
        </is>
      </c>
      <c r="B51" t="inlineStr">
        <is>
          <t>ANVBdIILiAU</t>
        </is>
      </c>
      <c r="C51" s="3" t="str">
        <f>HYPERLINK("https://www.madlan.co.il/listings/ANVBdIILiAU","https://www.madlan.co.il/listings/ANVBdIILiAU")</f>
        <v>https://www.madlan.co.il/listings/ANVBdIILiAU</v>
      </c>
      <c r="D51" t="inlineStr">
        <is>
          <t>תחבורה ציבורית (מתוך 10)</t>
        </is>
      </c>
      <c r="E51" t="inlineStr">
        <is>
          <t>7/10</t>
        </is>
      </c>
      <c r="F51" t="inlineStr">
        <is>
          <t>תחזוקה 9/10 בתי ספר 7/10 תחבורה ציבורית 7/10 קניות וסידורים 6/10</t>
        </is>
      </c>
      <c r="G51" t="inlineStr">
        <is>
          <t>תואם</t>
        </is>
      </c>
    </row>
    <row r="52">
      <c r="A52" t="inlineStr">
        <is>
          <t>מדלן</t>
        </is>
      </c>
      <c r="B52" t="inlineStr">
        <is>
          <t>BEoJCFiuvc5</t>
        </is>
      </c>
      <c r="C52" s="3" t="str">
        <f>HYPERLINK("https://www.madlan.co.il/listings/BEoJCFiuvc5","https://www.madlan.co.il/listings/BEoJCFiuvc5")</f>
        <v>https://www.madlan.co.il/listings/BEoJCFiuvc5</v>
      </c>
      <c r="D52" t="inlineStr">
        <is>
          <t>מחיר מבוקש (₪)</t>
        </is>
      </c>
      <c r="E52" t="inlineStr">
        <is>
          <t>3,050,000</t>
        </is>
      </c>
      <c r="F52" t="inlineStr">
        <is>
          <t>מים לכל התמונות · 6 3,050,000 ₪ 3.5 חדרים 4 קומה</t>
        </is>
      </c>
      <c r="G52" t="inlineStr">
        <is>
          <t>תואם</t>
        </is>
      </c>
    </row>
    <row r="53">
      <c r="A53" t="inlineStr">
        <is>
          <t>מדלן</t>
        </is>
      </c>
      <c r="B53" t="inlineStr">
        <is>
          <t>BEoJCFiuvc5</t>
        </is>
      </c>
      <c r="C53" s="3" t="str">
        <f>HYPERLINK("https://www.madlan.co.il/listings/BEoJCFiuvc5","https://www.madlan.co.il/listings/BEoJCFiuvc5")</f>
        <v>https://www.madlan.co.il/listings/BEoJCFiuvc5</v>
      </c>
      <c r="D53" t="inlineStr">
        <is>
          <t>עיר</t>
        </is>
      </c>
      <c r="E53" t="inlineStr">
        <is>
          <t>גבעתיים</t>
        </is>
      </c>
      <c r="F53" t="inlineStr">
        <is>
          <t>שיינקין 3, שיינקין, גבעתיים דירה למכירה בבלעדיו</t>
        </is>
      </c>
      <c r="G53" t="inlineStr">
        <is>
          <t>תואם</t>
        </is>
      </c>
    </row>
    <row r="54">
      <c r="A54" t="inlineStr">
        <is>
          <t>מדלן</t>
        </is>
      </c>
      <c r="B54" t="inlineStr">
        <is>
          <t>BEoJCFiuvc5</t>
        </is>
      </c>
      <c r="C54" s="3" t="str">
        <f>HYPERLINK("https://www.madlan.co.il/listings/BEoJCFiuvc5","https://www.madlan.co.il/listings/BEoJCFiuvc5")</f>
        <v>https://www.madlan.co.il/listings/BEoJCFiuvc5</v>
      </c>
      <c r="D54" t="inlineStr">
        <is>
          <t>רחוב</t>
        </is>
      </c>
      <c r="E54" t="inlineStr">
        <is>
          <t>שיינקין</t>
        </is>
      </c>
      <c r="F54" t="inlineStr">
        <is>
          <t>דרים 4 קומה 104 מ״ר שיינקין 3, שיינקין, גבעתיים</t>
        </is>
      </c>
      <c r="G54" t="inlineStr">
        <is>
          <t>תואם</t>
        </is>
      </c>
    </row>
    <row r="55">
      <c r="A55" t="inlineStr">
        <is>
          <t>מדלן</t>
        </is>
      </c>
      <c r="B55" t="inlineStr">
        <is>
          <t>BEoJCFiuvc5</t>
        </is>
      </c>
      <c r="C55" s="3" t="str">
        <f>HYPERLINK("https://www.madlan.co.il/listings/BEoJCFiuvc5","https://www.madlan.co.il/listings/BEoJCFiuvc5")</f>
        <v>https://www.madlan.co.il/listings/BEoJCFiuvc5</v>
      </c>
      <c r="D55" t="inlineStr">
        <is>
          <t>חדרים בכותרת</t>
        </is>
      </c>
      <c r="E55" t="inlineStr">
        <is>
          <t>3.5</t>
        </is>
      </c>
      <c r="F55" t="inlineStr">
        <is>
          <t>ונות · 6 3,050,000 ₪ 3.5 חדרים 4 קומה 104 מ״ר שיינקין 3</t>
        </is>
      </c>
      <c r="G55" t="inlineStr">
        <is>
          <t>תואם</t>
        </is>
      </c>
    </row>
    <row r="56">
      <c r="A56" t="inlineStr">
        <is>
          <t>מדלן</t>
        </is>
      </c>
      <c r="B56" t="inlineStr">
        <is>
          <t>BEoJCFiuvc5</t>
        </is>
      </c>
      <c r="C56" s="3" t="str">
        <f>HYPERLINK("https://www.madlan.co.il/listings/BEoJCFiuvc5","https://www.madlan.co.il/listings/BEoJCFiuvc5")</f>
        <v>https://www.madlan.co.il/listings/BEoJCFiuvc5</v>
      </c>
      <c r="D56" t="inlineStr">
        <is>
          <t>שטח בכותרת (מ״ר)</t>
        </is>
      </c>
      <c r="E56" t="inlineStr">
        <is>
          <t>104</t>
        </is>
      </c>
      <c r="F56" t="inlineStr">
        <is>
          <t>0 ₪ 3.5 חדרים 4 קומה 104 מ״ר שיינקין 3, שיינקין, גבעת</t>
        </is>
      </c>
      <c r="G56" t="inlineStr">
        <is>
          <t>תואם</t>
        </is>
      </c>
    </row>
    <row r="57">
      <c r="A57" t="inlineStr">
        <is>
          <t>מדלן</t>
        </is>
      </c>
      <c r="B57" t="inlineStr">
        <is>
          <t>BEoJCFiuvc5</t>
        </is>
      </c>
      <c r="C57" s="3" t="str">
        <f>HYPERLINK("https://www.madlan.co.il/listings/BEoJCFiuvc5","https://www.madlan.co.il/listings/BEoJCFiuvc5")</f>
        <v>https://www.madlan.co.il/listings/BEoJCFiuvc5</v>
      </c>
      <c r="D57" t="inlineStr">
        <is>
          <t>קומה</t>
        </is>
      </c>
      <c r="E57" t="inlineStr">
        <is>
          <t>4</t>
        </is>
      </c>
      <c r="F57" t="inlineStr">
        <is>
          <t>3,050,000 ₪ 3.5 חדרים 4 קומה 104 מ״ר שיינקין 3, שיינק</t>
        </is>
      </c>
      <c r="G57" t="inlineStr">
        <is>
          <t>תואם</t>
        </is>
      </c>
    </row>
    <row r="58">
      <c r="A58" t="inlineStr">
        <is>
          <t>מדלן</t>
        </is>
      </c>
      <c r="B58" t="inlineStr">
        <is>
          <t>BEoJCFiuvc5</t>
        </is>
      </c>
      <c r="C58" s="3" t="str">
        <f>HYPERLINK("https://www.madlan.co.il/listings/BEoJCFiuvc5","https://www.madlan.co.il/listings/BEoJCFiuvc5")</f>
        <v>https://www.madlan.co.il/listings/BEoJCFiuvc5</v>
      </c>
      <c r="D58" t="inlineStr">
        <is>
          <t>ארנונה (₪)</t>
        </is>
      </c>
      <c r="E58" t="inlineStr">
        <is>
          <t>1,252</t>
        </is>
      </c>
      <c r="F58" t="inlineStr">
        <is>
          <t>על עמודים כן ארנונה 1,252 ₪ ועד 1 ₪ ריהוט ללא</t>
        </is>
      </c>
      <c r="G58" t="inlineStr">
        <is>
          <t>תואם</t>
        </is>
      </c>
    </row>
    <row r="59">
      <c r="A59" t="inlineStr">
        <is>
          <t>מדלן</t>
        </is>
      </c>
      <c r="B59" t="inlineStr">
        <is>
          <t>BEoJCFiuvc5</t>
        </is>
      </c>
      <c r="C59" s="3" t="str">
        <f>HYPERLINK("https://www.madlan.co.il/listings/BEoJCFiuvc5","https://www.madlan.co.il/listings/BEoJCFiuvc5")</f>
        <v>https://www.madlan.co.il/listings/BEoJCFiuvc5</v>
      </c>
      <c r="D59" t="inlineStr">
        <is>
          <t>תחושת קהילה (מתוך 10)</t>
        </is>
      </c>
      <c r="E59" t="inlineStr">
        <is>
          <t>8/10</t>
        </is>
      </c>
      <c r="F59" t="inlineStr">
        <is>
          <t>מפה לווין דירוגי השכנים תחושת קהילה 8/10 נקיון ותחזוקה 8/10</t>
        </is>
      </c>
      <c r="G59" t="inlineStr">
        <is>
          <t>תואם</t>
        </is>
      </c>
    </row>
    <row r="60">
      <c r="A60" t="inlineStr">
        <is>
          <t>מדלן</t>
        </is>
      </c>
      <c r="B60" t="inlineStr">
        <is>
          <t>BEoJCFiuvc5</t>
        </is>
      </c>
      <c r="C60" s="3" t="str">
        <f>HYPERLINK("https://www.madlan.co.il/listings/BEoJCFiuvc5","https://www.madlan.co.il/listings/BEoJCFiuvc5")</f>
        <v>https://www.madlan.co.il/listings/BEoJCFiuvc5</v>
      </c>
      <c r="D60" t="inlineStr">
        <is>
          <t>בתי ספר (מתוך 10)</t>
        </is>
      </c>
      <c r="E60" t="inlineStr">
        <is>
          <t>9/10</t>
        </is>
      </c>
      <c r="F60" t="inlineStr">
        <is>
          <t>8/10 נקיון ותחזוקה 8/10 בתי ספר 9/10 תחבורה ציבורית 9/10</t>
        </is>
      </c>
      <c r="G60" t="inlineStr">
        <is>
          <t>תואם</t>
        </is>
      </c>
    </row>
    <row r="61">
      <c r="A61" t="inlineStr">
        <is>
          <t>מדלן</t>
        </is>
      </c>
      <c r="B61" t="inlineStr">
        <is>
          <t>BEoJCFiuvc5</t>
        </is>
      </c>
      <c r="C61" s="3" t="str">
        <f>HYPERLINK("https://www.madlan.co.il/listings/BEoJCFiuvc5","https://www.madlan.co.il/listings/BEoJCFiuvc5")</f>
        <v>https://www.madlan.co.il/listings/BEoJCFiuvc5</v>
      </c>
      <c r="D61" t="inlineStr">
        <is>
          <t>תחבורה ציבורית (מתוך 10)</t>
        </is>
      </c>
      <c r="E61" t="inlineStr">
        <is>
          <t>9/10</t>
        </is>
      </c>
      <c r="F61" t="inlineStr">
        <is>
          <t>תחזוקה 8/10 בתי ספר 9/10 תחבורה ציבורית 9/10 קניות וסידורים 8/10</t>
        </is>
      </c>
      <c r="G61" t="inlineStr">
        <is>
          <t>תואם</t>
        </is>
      </c>
    </row>
    <row r="62">
      <c r="A62" t="inlineStr">
        <is>
          <t>מדלן</t>
        </is>
      </c>
      <c r="B62" t="inlineStr">
        <is>
          <t>C2GV6datHg6</t>
        </is>
      </c>
      <c r="C62" s="3" t="str">
        <f>HYPERLINK("https://www.madlan.co.il/listings/C2GV6datHg6","https://www.madlan.co.il/listings/C2GV6datHg6")</f>
        <v>https://www.madlan.co.il/listings/C2GV6datHg6</v>
      </c>
      <c r="D62" t="inlineStr">
        <is>
          <t>מחיר מבוקש (₪)</t>
        </is>
      </c>
      <c r="E62" t="inlineStr">
        <is>
          <t>2,280,000</t>
        </is>
      </c>
      <c r="F62" t="inlineStr">
        <is>
          <t>מים לכל התמונות · 8 2,280,000 ₪ 3 חדרים 6 קומה 71</t>
        </is>
      </c>
      <c r="G62" t="inlineStr">
        <is>
          <t>תואם</t>
        </is>
      </c>
    </row>
    <row r="63">
      <c r="A63" t="inlineStr">
        <is>
          <t>מדלן</t>
        </is>
      </c>
      <c r="B63" t="inlineStr">
        <is>
          <t>C2GV6datHg6</t>
        </is>
      </c>
      <c r="C63" s="3" t="str">
        <f>HYPERLINK("https://www.madlan.co.il/listings/C2GV6datHg6","https://www.madlan.co.il/listings/C2GV6datHg6")</f>
        <v>https://www.madlan.co.il/listings/C2GV6datHg6</v>
      </c>
      <c r="D63" t="inlineStr">
        <is>
          <t>עיר</t>
        </is>
      </c>
      <c r="E63" t="inlineStr">
        <is>
          <t>פרדס חנה כרכור</t>
        </is>
      </c>
      <c r="F63" t="inlineStr">
        <is>
          <t>י 57, שיכון ממשלתי, פרדס חנה כרכור דירה למכירה בבלעדיו</t>
        </is>
      </c>
      <c r="G63" t="inlineStr">
        <is>
          <t>תואם</t>
        </is>
      </c>
    </row>
    <row r="64">
      <c r="A64" t="inlineStr">
        <is>
          <t>מדלן</t>
        </is>
      </c>
      <c r="B64" t="inlineStr">
        <is>
          <t>C2GV6datHg6</t>
        </is>
      </c>
      <c r="C64" s="3" t="str">
        <f>HYPERLINK("https://www.madlan.co.il/listings/C2GV6datHg6","https://www.madlan.co.il/listings/C2GV6datHg6")</f>
        <v>https://www.madlan.co.il/listings/C2GV6datHg6</v>
      </c>
      <c r="D64" t="inlineStr">
        <is>
          <t>רחוב</t>
        </is>
      </c>
      <c r="E64" t="inlineStr">
        <is>
          <t>תל צבי</t>
        </is>
      </c>
      <c r="F64" t="inlineStr">
        <is>
          <t>חדרים 6 קומה 71 מ״ר תל צבי 57, שיכון ממשלתי, פ</t>
        </is>
      </c>
      <c r="G64" t="inlineStr">
        <is>
          <t>תואם</t>
        </is>
      </c>
    </row>
    <row r="65">
      <c r="A65" t="inlineStr">
        <is>
          <t>מדלן</t>
        </is>
      </c>
      <c r="B65" t="inlineStr">
        <is>
          <t>C2GV6datHg6</t>
        </is>
      </c>
      <c r="C65" s="3" t="str">
        <f>HYPERLINK("https://www.madlan.co.il/listings/C2GV6datHg6","https://www.madlan.co.il/listings/C2GV6datHg6")</f>
        <v>https://www.madlan.co.il/listings/C2GV6datHg6</v>
      </c>
      <c r="D65" t="inlineStr">
        <is>
          <t>חדרים בכותרת</t>
        </is>
      </c>
      <c r="E65" t="inlineStr">
        <is>
          <t>3</t>
        </is>
      </c>
      <c r="F65" t="inlineStr">
        <is>
          <t>תמונות · 8 2,280,000 ₪ 3 חדרים 6 קומה 71 מ״ר תל צבי 57,</t>
        </is>
      </c>
      <c r="G65" t="inlineStr">
        <is>
          <t>תואם</t>
        </is>
      </c>
    </row>
    <row r="66">
      <c r="A66" t="inlineStr">
        <is>
          <t>מדלן</t>
        </is>
      </c>
      <c r="B66" t="inlineStr">
        <is>
          <t>C2GV6datHg6</t>
        </is>
      </c>
      <c r="C66" s="3" t="str">
        <f>HYPERLINK("https://www.madlan.co.il/listings/C2GV6datHg6","https://www.madlan.co.il/listings/C2GV6datHg6")</f>
        <v>https://www.madlan.co.il/listings/C2GV6datHg6</v>
      </c>
      <c r="D66" t="inlineStr">
        <is>
          <t>שטח בכותרת (מ״ר)</t>
        </is>
      </c>
      <c r="E66" t="inlineStr">
        <is>
          <t>71</t>
        </is>
      </c>
      <c r="F66" t="inlineStr">
        <is>
          <t>,000 ₪ 3 חדרים 6 קומה 71 מ״ר תל צבי 57, שיכון ממשלתי,</t>
        </is>
      </c>
      <c r="G66" t="inlineStr">
        <is>
          <t>תואם</t>
        </is>
      </c>
    </row>
    <row r="67">
      <c r="A67" t="inlineStr">
        <is>
          <t>מדלן</t>
        </is>
      </c>
      <c r="B67" t="inlineStr">
        <is>
          <t>C2GV6datHg6</t>
        </is>
      </c>
      <c r="C67" s="3" t="str">
        <f>HYPERLINK("https://www.madlan.co.il/listings/C2GV6datHg6","https://www.madlan.co.il/listings/C2GV6datHg6")</f>
        <v>https://www.madlan.co.il/listings/C2GV6datHg6</v>
      </c>
      <c r="D67" t="inlineStr">
        <is>
          <t>קומה</t>
        </is>
      </c>
      <c r="E67" t="inlineStr">
        <is>
          <t>6</t>
        </is>
      </c>
      <c r="F67" t="inlineStr">
        <is>
          <t>8 2,280,000 ₪ 3 חדרים 6 קומה 71 מ״ר תל צבי 57, שיכון</t>
        </is>
      </c>
      <c r="G67" t="inlineStr">
        <is>
          <t>תואם</t>
        </is>
      </c>
    </row>
    <row r="68">
      <c r="A68" t="inlineStr">
        <is>
          <t>מדלן</t>
        </is>
      </c>
      <c r="B68" t="inlineStr">
        <is>
          <t>MDNgNFtw9QO</t>
        </is>
      </c>
      <c r="C68" s="3" t="str">
        <f>HYPERLINK("https://www.madlan.co.il/listings/MDNgNFtw9QO","https://www.madlan.co.il/listings/MDNgNFtw9QO")</f>
        <v>https://www.madlan.co.il/listings/MDNgNFtw9QO</v>
      </c>
      <c r="D68" t="inlineStr">
        <is>
          <t>מחיר מבוקש (₪)</t>
        </is>
      </c>
      <c r="E68" t="inlineStr">
        <is>
          <t>4,000,000</t>
        </is>
      </c>
      <c r="F68" t="inlineStr">
        <is>
          <t>מים לכל התמונות · 2 4,000,000 ₪ 6 חדרים קרקע קומה</t>
        </is>
      </c>
      <c r="G68" t="inlineStr">
        <is>
          <t>תואם</t>
        </is>
      </c>
    </row>
    <row r="69">
      <c r="A69" t="inlineStr">
        <is>
          <t>מדלן</t>
        </is>
      </c>
      <c r="B69" t="inlineStr">
        <is>
          <t>MDNgNFtw9QO</t>
        </is>
      </c>
      <c r="C69" s="3" t="str">
        <f>HYPERLINK("https://www.madlan.co.il/listings/MDNgNFtw9QO","https://www.madlan.co.il/listings/MDNgNFtw9QO")</f>
        <v>https://www.madlan.co.il/listings/MDNgNFtw9QO</v>
      </c>
      <c r="D69" t="inlineStr">
        <is>
          <t>עיר</t>
        </is>
      </c>
      <c r="E69" t="inlineStr">
        <is>
          <t>חיפה</t>
        </is>
      </c>
      <c r="F69" t="inlineStr">
        <is>
          <t>רמל 35, כרמל מערבי, חיפה דירת גן למכירה מתיו</t>
        </is>
      </c>
      <c r="G69" t="inlineStr">
        <is>
          <t>תואם</t>
        </is>
      </c>
    </row>
    <row r="70">
      <c r="A70" t="inlineStr">
        <is>
          <t>מדלן</t>
        </is>
      </c>
      <c r="B70" t="inlineStr">
        <is>
          <t>MDNgNFtw9QO</t>
        </is>
      </c>
      <c r="C70" s="3" t="str">
        <f>HYPERLINK("https://www.madlan.co.il/listings/MDNgNFtw9QO","https://www.madlan.co.il/listings/MDNgNFtw9QO")</f>
        <v>https://www.madlan.co.il/listings/MDNgNFtw9QO</v>
      </c>
      <c r="D70" t="inlineStr">
        <is>
          <t>רחוב</t>
        </is>
      </c>
      <c r="E70" t="inlineStr">
        <is>
          <t>שושנת הכרמל</t>
        </is>
      </c>
      <c r="F70" t="inlineStr">
        <is>
          <t>ם קרקע קומה 137 מ״ר שושנת הכרמל 35, כרמל מערבי, חיפ</t>
        </is>
      </c>
      <c r="G70" t="inlineStr">
        <is>
          <t>תואם</t>
        </is>
      </c>
    </row>
    <row r="71">
      <c r="A71" t="inlineStr">
        <is>
          <t>מדלן</t>
        </is>
      </c>
      <c r="B71" t="inlineStr">
        <is>
          <t>MDNgNFtw9QO</t>
        </is>
      </c>
      <c r="C71" s="3" t="str">
        <f>HYPERLINK("https://www.madlan.co.il/listings/MDNgNFtw9QO","https://www.madlan.co.il/listings/MDNgNFtw9QO")</f>
        <v>https://www.madlan.co.il/listings/MDNgNFtw9QO</v>
      </c>
      <c r="D71" t="inlineStr">
        <is>
          <t>חדרים בכותרת</t>
        </is>
      </c>
      <c r="E71" t="inlineStr">
        <is>
          <t>6</t>
        </is>
      </c>
      <c r="F71" t="inlineStr">
        <is>
          <t>תמונות · 2 4,000,000 ₪ 6 חדרים קרקע קומה 137 מ״ר שושנת</t>
        </is>
      </c>
      <c r="G71" t="inlineStr">
        <is>
          <t>תואם</t>
        </is>
      </c>
    </row>
    <row r="72">
      <c r="A72" t="inlineStr">
        <is>
          <t>מדלן</t>
        </is>
      </c>
      <c r="B72" t="inlineStr">
        <is>
          <t>MDNgNFtw9QO</t>
        </is>
      </c>
      <c r="C72" s="3" t="str">
        <f>HYPERLINK("https://www.madlan.co.il/listings/MDNgNFtw9QO","https://www.madlan.co.il/listings/MDNgNFtw9QO")</f>
        <v>https://www.madlan.co.il/listings/MDNgNFtw9QO</v>
      </c>
      <c r="D72" t="inlineStr">
        <is>
          <t>שטח בכותרת (מ״ר)</t>
        </is>
      </c>
      <c r="E72" t="inlineStr">
        <is>
          <t>137</t>
        </is>
      </c>
      <c r="F72" t="inlineStr">
        <is>
          <t>₪ 6 חדרים קרקע קומה 137 מ״ר שושנת הכרמל 35, כרמל מער</t>
        </is>
      </c>
      <c r="G72" t="inlineStr">
        <is>
          <t>תואם</t>
        </is>
      </c>
    </row>
    <row r="73">
      <c r="A73" t="inlineStr">
        <is>
          <t>מדלן</t>
        </is>
      </c>
      <c r="B73" t="inlineStr">
        <is>
          <t>MDNgNFtw9QO</t>
        </is>
      </c>
      <c r="C73" s="3" t="str">
        <f>HYPERLINK("https://www.madlan.co.il/listings/MDNgNFtw9QO","https://www.madlan.co.il/listings/MDNgNFtw9QO")</f>
        <v>https://www.madlan.co.il/listings/MDNgNFtw9QO</v>
      </c>
      <c r="D73" t="inlineStr">
        <is>
          <t>קומה</t>
        </is>
      </c>
      <c r="E73" t="inlineStr">
        <is>
          <t>קרקע</t>
        </is>
      </c>
      <c r="F73" t="inlineStr">
        <is>
          <t>4,000,000 ₪ 6 חדרים קרקע קומה 137 מ״ר שושנת הכרמל 35,</t>
        </is>
      </c>
      <c r="G73" t="inlineStr">
        <is>
          <t>תואם</t>
        </is>
      </c>
    </row>
    <row r="74">
      <c r="A74" t="inlineStr">
        <is>
          <t>מדלן</t>
        </is>
      </c>
      <c r="B74" t="inlineStr">
        <is>
          <t>MDNgNFtw9QO</t>
        </is>
      </c>
      <c r="C74" s="3" t="str">
        <f>HYPERLINK("https://www.madlan.co.il/listings/MDNgNFtw9QO","https://www.madlan.co.il/listings/MDNgNFtw9QO")</f>
        <v>https://www.madlan.co.il/listings/MDNgNFtw9QO</v>
      </c>
      <c r="D74" t="inlineStr">
        <is>
          <t>תחושת קהילה (מתוך 10)</t>
        </is>
      </c>
      <c r="E74" t="inlineStr">
        <is>
          <t>7/10</t>
        </is>
      </c>
      <c r="F74" t="inlineStr">
        <is>
          <t>מפה לווין דירוגי השכנים תחושת קהילה 7/10 נקיון ותחזוקה 7/10</t>
        </is>
      </c>
      <c r="G74" t="inlineStr">
        <is>
          <t>תואם</t>
        </is>
      </c>
    </row>
    <row r="75">
      <c r="A75" t="inlineStr">
        <is>
          <t>מדלן</t>
        </is>
      </c>
      <c r="B75" t="inlineStr">
        <is>
          <t>MDNgNFtw9QO</t>
        </is>
      </c>
      <c r="C75" s="3" t="str">
        <f>HYPERLINK("https://www.madlan.co.il/listings/MDNgNFtw9QO","https://www.madlan.co.il/listings/MDNgNFtw9QO")</f>
        <v>https://www.madlan.co.il/listings/MDNgNFtw9QO</v>
      </c>
      <c r="D75" t="inlineStr">
        <is>
          <t>בתי ספר (מתוך 10)</t>
        </is>
      </c>
      <c r="E75" t="inlineStr">
        <is>
          <t>8/10</t>
        </is>
      </c>
      <c r="F75" t="inlineStr">
        <is>
          <t>7/10 נקיון ותחזוקה 7/10 בתי ספר 8/10 תחבורה ציבורית 8/10</t>
        </is>
      </c>
      <c r="G75" t="inlineStr">
        <is>
          <t>תואם</t>
        </is>
      </c>
    </row>
    <row r="76">
      <c r="A76" t="inlineStr">
        <is>
          <t>מדלן</t>
        </is>
      </c>
      <c r="B76" t="inlineStr">
        <is>
          <t>MDNgNFtw9QO</t>
        </is>
      </c>
      <c r="C76" s="3" t="str">
        <f>HYPERLINK("https://www.madlan.co.il/listings/MDNgNFtw9QO","https://www.madlan.co.il/listings/MDNgNFtw9QO")</f>
        <v>https://www.madlan.co.il/listings/MDNgNFtw9QO</v>
      </c>
      <c r="D76" t="inlineStr">
        <is>
          <t>תחבורה ציבורית (מתוך 10)</t>
        </is>
      </c>
      <c r="E76" t="inlineStr">
        <is>
          <t>8/10</t>
        </is>
      </c>
      <c r="F76" t="inlineStr">
        <is>
          <t>תחזוקה 7/10 בתי ספר 8/10 תחבורה ציבורית 8/10 קניות וסידורים 6/10</t>
        </is>
      </c>
      <c r="G76" t="inlineStr">
        <is>
          <t>תואם</t>
        </is>
      </c>
    </row>
    <row r="77">
      <c r="A77" t="inlineStr">
        <is>
          <t>מדלן</t>
        </is>
      </c>
      <c r="B77" t="inlineStr">
        <is>
          <t>Ns8OmW502Zw</t>
        </is>
      </c>
      <c r="C77" s="3" t="str">
        <f>HYPERLINK("https://www.madlan.co.il/listings/Ns8OmW502Zw","https://www.madlan.co.il/listings/Ns8OmW502Zw")</f>
        <v>https://www.madlan.co.il/listings/Ns8OmW502Zw</v>
      </c>
      <c r="D77" t="inlineStr">
        <is>
          <t>מחיר מבוקש (₪)</t>
        </is>
      </c>
      <c r="E77" t="inlineStr">
        <is>
          <t>2,090,000</t>
        </is>
      </c>
      <c r="F77" t="inlineStr">
        <is>
          <t>מים לכל התמונות · 9 2,090,000 ₪ 4 חדרים 3 קומה 10</t>
        </is>
      </c>
      <c r="G77" t="inlineStr">
        <is>
          <t>תואם</t>
        </is>
      </c>
    </row>
    <row r="78">
      <c r="A78" t="inlineStr">
        <is>
          <t>מדלן</t>
        </is>
      </c>
      <c r="B78" t="inlineStr">
        <is>
          <t>Ns8OmW502Zw</t>
        </is>
      </c>
      <c r="C78" s="3" t="str">
        <f>HYPERLINK("https://www.madlan.co.il/listings/Ns8OmW502Zw","https://www.madlan.co.il/listings/Ns8OmW502Zw")</f>
        <v>https://www.madlan.co.il/listings/Ns8OmW502Zw</v>
      </c>
      <c r="D78" t="inlineStr">
        <is>
          <t>עיר</t>
        </is>
      </c>
      <c r="E78" t="inlineStr">
        <is>
          <t>רחובות</t>
        </is>
      </c>
      <c r="F78" t="inlineStr">
        <is>
          <t>26, צפון מזרח העיר, רחובות דירה למכירה מתיווך</t>
        </is>
      </c>
      <c r="G78" t="inlineStr">
        <is>
          <t>תואם</t>
        </is>
      </c>
    </row>
    <row r="79">
      <c r="A79" t="inlineStr">
        <is>
          <t>מדלן</t>
        </is>
      </c>
      <c r="B79" t="inlineStr">
        <is>
          <t>Ns8OmW502Zw</t>
        </is>
      </c>
      <c r="C79" s="3" t="str">
        <f>HYPERLINK("https://www.madlan.co.il/listings/Ns8OmW502Zw","https://www.madlan.co.il/listings/Ns8OmW502Zw")</f>
        <v>https://www.madlan.co.il/listings/Ns8OmW502Zw</v>
      </c>
      <c r="D79" t="inlineStr">
        <is>
          <t>רחוב</t>
        </is>
      </c>
      <c r="E79" t="inlineStr">
        <is>
          <t>הנשיא הראשון</t>
        </is>
      </c>
      <c r="F79" t="inlineStr">
        <is>
          <t>דרים 3 קומה 100 מ״ר הנשיא הראשון 26, צפון מזרח העיר,</t>
        </is>
      </c>
      <c r="G79" t="inlineStr">
        <is>
          <t>תואם</t>
        </is>
      </c>
    </row>
    <row r="80">
      <c r="A80" t="inlineStr">
        <is>
          <t>מדלן</t>
        </is>
      </c>
      <c r="B80" t="inlineStr">
        <is>
          <t>Ns8OmW502Zw</t>
        </is>
      </c>
      <c r="C80" s="3" t="str">
        <f>HYPERLINK("https://www.madlan.co.il/listings/Ns8OmW502Zw","https://www.madlan.co.il/listings/Ns8OmW502Zw")</f>
        <v>https://www.madlan.co.il/listings/Ns8OmW502Zw</v>
      </c>
      <c r="D80" t="inlineStr">
        <is>
          <t>חדרים בכותרת</t>
        </is>
      </c>
      <c r="E80" t="inlineStr">
        <is>
          <t>4</t>
        </is>
      </c>
      <c r="F80" t="inlineStr">
        <is>
          <t>תמונות · 9 2,090,000 ₪ 4 חדרים 3 קומה 100 מ״ר הנשיא הרא</t>
        </is>
      </c>
      <c r="G80" t="inlineStr">
        <is>
          <t>תואם</t>
        </is>
      </c>
    </row>
    <row r="81">
      <c r="A81" t="inlineStr">
        <is>
          <t>מדלן</t>
        </is>
      </c>
      <c r="B81" t="inlineStr">
        <is>
          <t>Ns8OmW502Zw</t>
        </is>
      </c>
      <c r="C81" s="3" t="str">
        <f>HYPERLINK("https://www.madlan.co.il/listings/Ns8OmW502Zw","https://www.madlan.co.il/listings/Ns8OmW502Zw")</f>
        <v>https://www.madlan.co.il/listings/Ns8OmW502Zw</v>
      </c>
      <c r="D81" t="inlineStr">
        <is>
          <t>שטח בכותרת (מ״ר)</t>
        </is>
      </c>
      <c r="E81" t="inlineStr">
        <is>
          <t>100</t>
        </is>
      </c>
      <c r="F81" t="inlineStr">
        <is>
          <t>ית פרטי3 חד׳קומת קרקע100 מ"ר הירדן , חבצלת 2,170,000</t>
        </is>
      </c>
      <c r="G81" t="inlineStr">
        <is>
          <t>תואם</t>
        </is>
      </c>
    </row>
    <row r="82">
      <c r="A82" t="inlineStr">
        <is>
          <t>מדלן</t>
        </is>
      </c>
      <c r="B82" t="inlineStr">
        <is>
          <t>Ns8OmW502Zw</t>
        </is>
      </c>
      <c r="C82" s="3" t="str">
        <f>HYPERLINK("https://www.madlan.co.il/listings/Ns8OmW502Zw","https://www.madlan.co.il/listings/Ns8OmW502Zw")</f>
        <v>https://www.madlan.co.il/listings/Ns8OmW502Zw</v>
      </c>
      <c r="D82" t="inlineStr">
        <is>
          <t>קומה</t>
        </is>
      </c>
      <c r="E82" t="inlineStr">
        <is>
          <t>3</t>
        </is>
      </c>
      <c r="F82" t="inlineStr">
        <is>
          <t>9 2,090,000 ₪ 4 חדרים 3 קומה 100 מ״ר הנשיא הראשון 26,</t>
        </is>
      </c>
      <c r="G82" t="inlineStr">
        <is>
          <t>תואם</t>
        </is>
      </c>
    </row>
    <row r="83">
      <c r="A83" t="inlineStr">
        <is>
          <t>מדלן</t>
        </is>
      </c>
      <c r="B83" t="inlineStr">
        <is>
          <t>Ns8OmW502Zw</t>
        </is>
      </c>
      <c r="C83" s="3" t="str">
        <f>HYPERLINK("https://www.madlan.co.il/listings/Ns8OmW502Zw","https://www.madlan.co.il/listings/Ns8OmW502Zw")</f>
        <v>https://www.madlan.co.il/listings/Ns8OmW502Zw</v>
      </c>
      <c r="D83" t="inlineStr">
        <is>
          <t>תחושת קהילה (מתוך 10)</t>
        </is>
      </c>
      <c r="E83" t="inlineStr">
        <is>
          <t>7/10</t>
        </is>
      </c>
      <c r="F83" t="inlineStr">
        <is>
          <t>מפה לווין דירוגי השכנים תחושת קהילה 7/10 נקיון ותחזוקה 7/10</t>
        </is>
      </c>
      <c r="G83" t="inlineStr">
        <is>
          <t>תואם</t>
        </is>
      </c>
    </row>
    <row r="84">
      <c r="A84" t="inlineStr">
        <is>
          <t>מדלן</t>
        </is>
      </c>
      <c r="B84" t="inlineStr">
        <is>
          <t>Ns8OmW502Zw</t>
        </is>
      </c>
      <c r="C84" s="3" t="str">
        <f>HYPERLINK("https://www.madlan.co.il/listings/Ns8OmW502Zw","https://www.madlan.co.il/listings/Ns8OmW502Zw")</f>
        <v>https://www.madlan.co.il/listings/Ns8OmW502Zw</v>
      </c>
      <c r="D84" t="inlineStr">
        <is>
          <t>בתי ספר (מתוך 10)</t>
        </is>
      </c>
      <c r="E84" t="inlineStr">
        <is>
          <t>10/10</t>
        </is>
      </c>
      <c r="F84" t="inlineStr">
        <is>
          <t>7/10 נקיון ותחזוקה 7/10 בתי ספר 10/10 תחבורה ציבורית 9/1</t>
        </is>
      </c>
      <c r="G84" t="inlineStr">
        <is>
          <t>תואם</t>
        </is>
      </c>
    </row>
    <row r="85">
      <c r="A85" t="inlineStr">
        <is>
          <t>מדלן</t>
        </is>
      </c>
      <c r="B85" t="inlineStr">
        <is>
          <t>Ns8OmW502Zw</t>
        </is>
      </c>
      <c r="C85" s="3" t="str">
        <f>HYPERLINK("https://www.madlan.co.il/listings/Ns8OmW502Zw","https://www.madlan.co.il/listings/Ns8OmW502Zw")</f>
        <v>https://www.madlan.co.il/listings/Ns8OmW502Zw</v>
      </c>
      <c r="D85" t="inlineStr">
        <is>
          <t>תחבורה ציבורית (מתוך 10)</t>
        </is>
      </c>
      <c r="E85" t="inlineStr">
        <is>
          <t>9/10</t>
        </is>
      </c>
      <c r="F85" t="inlineStr">
        <is>
          <t>חזוקה 7/10 בתי ספר 10/10 תחבורה ציבורית 9/10 קניות וסידורים 9/10</t>
        </is>
      </c>
      <c r="G85" t="inlineStr">
        <is>
          <t>תואם</t>
        </is>
      </c>
    </row>
    <row r="86">
      <c r="A86" t="inlineStr">
        <is>
          <t>מדלן</t>
        </is>
      </c>
      <c r="B86" t="inlineStr">
        <is>
          <t>SaYRE1VCENq</t>
        </is>
      </c>
      <c r="C86" s="3" t="str">
        <f>HYPERLINK("https://www.madlan.co.il/listings/SaYRE1VCENq","https://www.madlan.co.il/listings/SaYRE1VCENq")</f>
        <v>https://www.madlan.co.il/listings/SaYRE1VCENq</v>
      </c>
      <c r="D86" t="inlineStr">
        <is>
          <t>מחיר מבוקש (₪)</t>
        </is>
      </c>
      <c r="E86" t="inlineStr">
        <is>
          <t>5,300,000</t>
        </is>
      </c>
      <c r="F86" t="inlineStr">
        <is>
          <t>ים לכל התמונות · 19 5,300,000 ₪ 5 חדרים 2 קומה 14</t>
        </is>
      </c>
      <c r="G86" t="inlineStr">
        <is>
          <t>תואם</t>
        </is>
      </c>
    </row>
    <row r="87">
      <c r="A87" t="inlineStr">
        <is>
          <t>מדלן</t>
        </is>
      </c>
      <c r="B87" t="inlineStr">
        <is>
          <t>SaYRE1VCENq</t>
        </is>
      </c>
      <c r="C87" s="3" t="str">
        <f>HYPERLINK("https://www.madlan.co.il/listings/SaYRE1VCENq","https://www.madlan.co.il/listings/SaYRE1VCENq")</f>
        <v>https://www.madlan.co.il/listings/SaYRE1VCENq</v>
      </c>
      <c r="D87" t="inlineStr">
        <is>
          <t>עיר</t>
        </is>
      </c>
      <c r="E87" t="inlineStr">
        <is>
          <t>חיפה</t>
        </is>
      </c>
      <c r="F87" t="inlineStr">
        <is>
          <t>הים 39, כרמל ותיק, חיפה דו משפחתי למכירה בב</t>
        </is>
      </c>
      <c r="G87" t="inlineStr">
        <is>
          <t>תואם</t>
        </is>
      </c>
    </row>
    <row r="88">
      <c r="A88" t="inlineStr">
        <is>
          <t>מדלן</t>
        </is>
      </c>
      <c r="B88" t="inlineStr">
        <is>
          <t>SaYRE1VCENq</t>
        </is>
      </c>
      <c r="C88" s="3" t="str">
        <f>HYPERLINK("https://www.madlan.co.il/listings/SaYRE1VCENq","https://www.madlan.co.il/listings/SaYRE1VCENq")</f>
        <v>https://www.madlan.co.il/listings/SaYRE1VCENq</v>
      </c>
      <c r="D88" t="inlineStr">
        <is>
          <t>רחוב</t>
        </is>
      </c>
      <c r="E88" t="inlineStr">
        <is>
          <t>דרך הים</t>
        </is>
      </c>
      <c r="F88" t="inlineStr">
        <is>
          <t>דרים 2 קומה 145 מ״ר דרך הים 39, כרמל ותיק, חיפה</t>
        </is>
      </c>
      <c r="G88" t="inlineStr">
        <is>
          <t>תואם</t>
        </is>
      </c>
    </row>
    <row r="89">
      <c r="A89" t="inlineStr">
        <is>
          <t>מדלן</t>
        </is>
      </c>
      <c r="B89" t="inlineStr">
        <is>
          <t>SaYRE1VCENq</t>
        </is>
      </c>
      <c r="C89" s="3" t="str">
        <f>HYPERLINK("https://www.madlan.co.il/listings/SaYRE1VCENq","https://www.madlan.co.il/listings/SaYRE1VCENq")</f>
        <v>https://www.madlan.co.il/listings/SaYRE1VCENq</v>
      </c>
      <c r="D89" t="inlineStr">
        <is>
          <t>חדרים בכותרת</t>
        </is>
      </c>
      <c r="E89" t="inlineStr">
        <is>
          <t>5</t>
        </is>
      </c>
      <c r="F89" t="inlineStr">
        <is>
          <t>מונות · 19 5,300,000 ₪ 5 חדרים 2 קומה 145 מ״ר דרך הים 3</t>
        </is>
      </c>
      <c r="G89" t="inlineStr">
        <is>
          <t>תואם</t>
        </is>
      </c>
    </row>
    <row r="90">
      <c r="A90" t="inlineStr">
        <is>
          <t>מדלן</t>
        </is>
      </c>
      <c r="B90" t="inlineStr">
        <is>
          <t>SaYRE1VCENq</t>
        </is>
      </c>
      <c r="C90" s="3" t="str">
        <f>HYPERLINK("https://www.madlan.co.il/listings/SaYRE1VCENq","https://www.madlan.co.il/listings/SaYRE1VCENq")</f>
        <v>https://www.madlan.co.il/listings/SaYRE1VCENq</v>
      </c>
      <c r="D90" t="inlineStr">
        <is>
          <t>שטח בכותרת (מ״ר)</t>
        </is>
      </c>
      <c r="E90" t="inlineStr">
        <is>
          <t>145</t>
        </is>
      </c>
      <c r="F90" t="inlineStr">
        <is>
          <t>רמל, דו משפחתי עליון 145 מ"ר במפלס אחד, 5 חד', חלל אי</t>
        </is>
      </c>
      <c r="G90" t="inlineStr">
        <is>
          <t>תואם</t>
        </is>
      </c>
    </row>
    <row r="91">
      <c r="A91" t="inlineStr">
        <is>
          <t>מדלן</t>
        </is>
      </c>
      <c r="B91" t="inlineStr">
        <is>
          <t>SaYRE1VCENq</t>
        </is>
      </c>
      <c r="C91" s="3" t="str">
        <f>HYPERLINK("https://www.madlan.co.il/listings/SaYRE1VCENq","https://www.madlan.co.il/listings/SaYRE1VCENq")</f>
        <v>https://www.madlan.co.il/listings/SaYRE1VCENq</v>
      </c>
      <c r="D91" t="inlineStr">
        <is>
          <t>קומה</t>
        </is>
      </c>
      <c r="E91" t="inlineStr">
        <is>
          <t>2</t>
        </is>
      </c>
      <c r="F91" t="inlineStr">
        <is>
          <t>19 5,300,000 ₪ 5 חדרים 2 קומה 145 מ״ר דרך הים 39, כרמל</t>
        </is>
      </c>
      <c r="G91" t="inlineStr">
        <is>
          <t>תואם</t>
        </is>
      </c>
    </row>
    <row r="92">
      <c r="A92" t="inlineStr">
        <is>
          <t>מדלן</t>
        </is>
      </c>
      <c r="B92" t="inlineStr">
        <is>
          <t>SaYRE1VCENq</t>
        </is>
      </c>
      <c r="C92" s="3" t="str">
        <f>HYPERLINK("https://www.madlan.co.il/listings/SaYRE1VCENq","https://www.madlan.co.il/listings/SaYRE1VCENq")</f>
        <v>https://www.madlan.co.il/listings/SaYRE1VCENq</v>
      </c>
      <c r="D92" t="inlineStr">
        <is>
          <t>תחושת קהילה (מתוך 10)</t>
        </is>
      </c>
      <c r="E92" t="inlineStr">
        <is>
          <t>6/10</t>
        </is>
      </c>
      <c r="F92" t="inlineStr">
        <is>
          <t>מפה לווין דירוגי השכנים תחושת קהילה 6/10 נקיון ותחזוקה 9/10</t>
        </is>
      </c>
      <c r="G92" t="inlineStr">
        <is>
          <t>תואם</t>
        </is>
      </c>
    </row>
    <row r="93">
      <c r="A93" t="inlineStr">
        <is>
          <t>מדלן</t>
        </is>
      </c>
      <c r="B93" t="inlineStr">
        <is>
          <t>SaYRE1VCENq</t>
        </is>
      </c>
      <c r="C93" s="3" t="str">
        <f>HYPERLINK("https://www.madlan.co.il/listings/SaYRE1VCENq","https://www.madlan.co.il/listings/SaYRE1VCENq")</f>
        <v>https://www.madlan.co.il/listings/SaYRE1VCENq</v>
      </c>
      <c r="D93" t="inlineStr">
        <is>
          <t>בתי ספר (מתוך 10)</t>
        </is>
      </c>
      <c r="E93" t="inlineStr">
        <is>
          <t>8/10</t>
        </is>
      </c>
      <c r="F93" t="inlineStr">
        <is>
          <t>6/10 נקיון ותחזוקה 9/10 בתי ספר 8/10 תחבורה ציבורית 7/10</t>
        </is>
      </c>
      <c r="G93" t="inlineStr">
        <is>
          <t>תואם</t>
        </is>
      </c>
    </row>
    <row r="94">
      <c r="A94" t="inlineStr">
        <is>
          <t>מדלן</t>
        </is>
      </c>
      <c r="B94" t="inlineStr">
        <is>
          <t>SaYRE1VCENq</t>
        </is>
      </c>
      <c r="C94" s="3" t="str">
        <f>HYPERLINK("https://www.madlan.co.il/listings/SaYRE1VCENq","https://www.madlan.co.il/listings/SaYRE1VCENq")</f>
        <v>https://www.madlan.co.il/listings/SaYRE1VCENq</v>
      </c>
      <c r="D94" t="inlineStr">
        <is>
          <t>תחבורה ציבורית (מתוך 10)</t>
        </is>
      </c>
      <c r="E94" t="inlineStr">
        <is>
          <t>7/10</t>
        </is>
      </c>
      <c r="F94" t="inlineStr">
        <is>
          <t>תחזוקה 9/10 בתי ספר 8/10 תחבורה ציבורית 7/10 קניות וסידורים 8/10</t>
        </is>
      </c>
      <c r="G94" t="inlineStr">
        <is>
          <t>תואם</t>
        </is>
      </c>
    </row>
    <row r="95">
      <c r="A95" t="inlineStr">
        <is>
          <t>מדלן</t>
        </is>
      </c>
      <c r="B95" t="inlineStr">
        <is>
          <t>VgMZxvoBprg</t>
        </is>
      </c>
      <c r="C95" s="3" t="str">
        <f>HYPERLINK("https://www.madlan.co.il/listings/VgMZxvoBprg","https://www.madlan.co.il/listings/VgMZxvoBprg")</f>
        <v>https://www.madlan.co.il/listings/VgMZxvoBprg</v>
      </c>
      <c r="D95" t="inlineStr">
        <is>
          <t>מחיר מבוקש (₪)</t>
        </is>
      </c>
      <c r="E95" t="inlineStr">
        <is>
          <t>5,000,000</t>
        </is>
      </c>
      <c r="F95" t="inlineStr">
        <is>
          <t>מים לכל התמונות · 9 5,000,000 ₪ 4.5 חדרים 5 קומה</t>
        </is>
      </c>
      <c r="G95" t="inlineStr">
        <is>
          <t>תואם</t>
        </is>
      </c>
    </row>
    <row r="96">
      <c r="A96" t="inlineStr">
        <is>
          <t>מדלן</t>
        </is>
      </c>
      <c r="B96" t="inlineStr">
        <is>
          <t>VgMZxvoBprg</t>
        </is>
      </c>
      <c r="C96" s="3" t="str">
        <f>HYPERLINK("https://www.madlan.co.il/listings/VgMZxvoBprg","https://www.madlan.co.il/listings/VgMZxvoBprg")</f>
        <v>https://www.madlan.co.il/listings/VgMZxvoBprg</v>
      </c>
      <c r="D96" t="inlineStr">
        <is>
          <t>עיר</t>
        </is>
      </c>
      <c r="E96" t="inlineStr">
        <is>
          <t>חיפה</t>
        </is>
      </c>
      <c r="F96" t="inlineStr">
        <is>
          <t>4 מ״ר בשכונת ורדיה, חיפה פנטהאוז למכירה מתיו</t>
        </is>
      </c>
      <c r="G96" t="inlineStr">
        <is>
          <t>תואם</t>
        </is>
      </c>
    </row>
    <row r="97">
      <c r="A97" t="inlineStr">
        <is>
          <t>מדלן</t>
        </is>
      </c>
      <c r="B97" t="inlineStr">
        <is>
          <t>VgMZxvoBprg</t>
        </is>
      </c>
      <c r="C97" s="3" t="str">
        <f>HYPERLINK("https://www.madlan.co.il/listings/VgMZxvoBprg","https://www.madlan.co.il/listings/VgMZxvoBprg")</f>
        <v>https://www.madlan.co.il/listings/VgMZxvoBprg</v>
      </c>
      <c r="D97" t="inlineStr">
        <is>
          <t>רחוב</t>
        </is>
      </c>
      <c r="E97" t="inlineStr">
        <is>
          <t>ורדיה</t>
        </is>
      </c>
      <c r="F97" t="inlineStr">
        <is>
          <t>קומה 164 מ״ר בשכונת ורדיה, חיפה פנטהאוז למכיר</t>
        </is>
      </c>
      <c r="G97" t="inlineStr">
        <is>
          <t>תואם</t>
        </is>
      </c>
    </row>
    <row r="98">
      <c r="A98" t="inlineStr">
        <is>
          <t>מדלן</t>
        </is>
      </c>
      <c r="B98" t="inlineStr">
        <is>
          <t>VgMZxvoBprg</t>
        </is>
      </c>
      <c r="C98" s="3" t="str">
        <f>HYPERLINK("https://www.madlan.co.il/listings/VgMZxvoBprg","https://www.madlan.co.il/listings/VgMZxvoBprg")</f>
        <v>https://www.madlan.co.il/listings/VgMZxvoBprg</v>
      </c>
      <c r="D98" t="inlineStr">
        <is>
          <t>חדרים בכותרת</t>
        </is>
      </c>
      <c r="E98" t="inlineStr">
        <is>
          <t>4.5</t>
        </is>
      </c>
      <c r="F98" t="inlineStr">
        <is>
          <t>ונות · 9 5,000,000 ₪ 4.5 חדרים 5 קומה 164 מ״ר בשכונת ור</t>
        </is>
      </c>
      <c r="G98" t="inlineStr">
        <is>
          <t>תואם</t>
        </is>
      </c>
    </row>
    <row r="99">
      <c r="A99" t="inlineStr">
        <is>
          <t>מדלן</t>
        </is>
      </c>
      <c r="B99" t="inlineStr">
        <is>
          <t>VgMZxvoBprg</t>
        </is>
      </c>
      <c r="C99" s="3" t="str">
        <f>HYPERLINK("https://www.madlan.co.il/listings/VgMZxvoBprg","https://www.madlan.co.il/listings/VgMZxvoBprg")</f>
        <v>https://www.madlan.co.il/listings/VgMZxvoBprg</v>
      </c>
      <c r="D99" t="inlineStr">
        <is>
          <t>שטח בכותרת (מ״ר)</t>
        </is>
      </c>
      <c r="E99" t="inlineStr">
        <is>
          <t>164</t>
        </is>
      </c>
      <c r="F99" t="inlineStr">
        <is>
          <t>טוח וחדש 4.5 חדרים כ-164 מ"ר עם מרפסת גדולה מהסלון כ-</t>
        </is>
      </c>
      <c r="G99" t="inlineStr">
        <is>
          <t>תואם</t>
        </is>
      </c>
    </row>
    <row r="100">
      <c r="A100" t="inlineStr">
        <is>
          <t>מדלן</t>
        </is>
      </c>
      <c r="B100" t="inlineStr">
        <is>
          <t>VgMZxvoBprg</t>
        </is>
      </c>
      <c r="C100" s="3" t="str">
        <f>HYPERLINK("https://www.madlan.co.il/listings/VgMZxvoBprg","https://www.madlan.co.il/listings/VgMZxvoBprg")</f>
        <v>https://www.madlan.co.il/listings/VgMZxvoBprg</v>
      </c>
      <c r="D100" t="inlineStr">
        <is>
          <t>קומה</t>
        </is>
      </c>
      <c r="E100" t="inlineStr">
        <is>
          <t>5</t>
        </is>
      </c>
      <c r="F100" t="inlineStr">
        <is>
          <t>5,000,000 ₪ 4.5 חדרים 5 קומה 164 מ״ר בשכונת ורדיה, חי</t>
        </is>
      </c>
      <c r="G100" t="inlineStr">
        <is>
          <t>תואם</t>
        </is>
      </c>
    </row>
    <row r="101">
      <c r="A101" t="inlineStr">
        <is>
          <t>מדלן</t>
        </is>
      </c>
      <c r="B101" t="inlineStr">
        <is>
          <t>VgMZxvoBprg</t>
        </is>
      </c>
      <c r="C101" s="3" t="str">
        <f>HYPERLINK("https://www.madlan.co.il/listings/VgMZxvoBprg","https://www.madlan.co.il/listings/VgMZxvoBprg")</f>
        <v>https://www.madlan.co.il/listings/VgMZxvoBprg</v>
      </c>
      <c r="D101" t="inlineStr">
        <is>
          <t>תחושת קהילה (מתוך 10)</t>
        </is>
      </c>
      <c r="E101" t="inlineStr">
        <is>
          <t>8/10</t>
        </is>
      </c>
      <c r="F101" t="inlineStr">
        <is>
          <t>מפה לווין דירוגי השכנים תחושת קהילה 8/10 נקיון ותחזוקה 9/10</t>
        </is>
      </c>
      <c r="G101" t="inlineStr">
        <is>
          <t>תואם</t>
        </is>
      </c>
    </row>
    <row r="102">
      <c r="A102" t="inlineStr">
        <is>
          <t>מדלן</t>
        </is>
      </c>
      <c r="B102" t="inlineStr">
        <is>
          <t>VgMZxvoBprg</t>
        </is>
      </c>
      <c r="C102" s="3" t="str">
        <f>HYPERLINK("https://www.madlan.co.il/listings/VgMZxvoBprg","https://www.madlan.co.il/listings/VgMZxvoBprg")</f>
        <v>https://www.madlan.co.il/listings/VgMZxvoBprg</v>
      </c>
      <c r="D102" t="inlineStr">
        <is>
          <t>בתי ספר (מתוך 10)</t>
        </is>
      </c>
      <c r="E102" t="inlineStr">
        <is>
          <t>7/10</t>
        </is>
      </c>
      <c r="F102" t="inlineStr">
        <is>
          <t>8/10 נקיון ותחזוקה 9/10 בתי ספר 7/10 תחבורה ציבורית 8/10</t>
        </is>
      </c>
      <c r="G102" t="inlineStr">
        <is>
          <t>תואם</t>
        </is>
      </c>
    </row>
    <row r="103">
      <c r="A103" t="inlineStr">
        <is>
          <t>מדלן</t>
        </is>
      </c>
      <c r="B103" t="inlineStr">
        <is>
          <t>VgMZxvoBprg</t>
        </is>
      </c>
      <c r="C103" s="3" t="str">
        <f>HYPERLINK("https://www.madlan.co.il/listings/VgMZxvoBprg","https://www.madlan.co.il/listings/VgMZxvoBprg")</f>
        <v>https://www.madlan.co.il/listings/VgMZxvoBprg</v>
      </c>
      <c r="D103" t="inlineStr">
        <is>
          <t>תחבורה ציבורית (מתוך 10)</t>
        </is>
      </c>
      <c r="E103" t="inlineStr">
        <is>
          <t>8/10</t>
        </is>
      </c>
      <c r="F103" t="inlineStr">
        <is>
          <t>תחזוקה 9/10 בתי ספר 7/10 תחבורה ציבורית 8/10 קניות וסידורים 7/10</t>
        </is>
      </c>
      <c r="G103" t="inlineStr">
        <is>
          <t>תואם</t>
        </is>
      </c>
    </row>
    <row r="104">
      <c r="A104" t="inlineStr">
        <is>
          <t>מדלן</t>
        </is>
      </c>
      <c r="B104" t="inlineStr">
        <is>
          <t>eABteedqhRd</t>
        </is>
      </c>
      <c r="C104" s="3" t="str">
        <f>HYPERLINK("https://www.madlan.co.il/listings/eABteedqhRd","https://www.madlan.co.il/listings/eABteedqhRd")</f>
        <v>https://www.madlan.co.il/listings/eABteedqhRd</v>
      </c>
      <c r="D104" t="inlineStr">
        <is>
          <t>מחיר מבוקש (₪)</t>
        </is>
      </c>
      <c r="E104" t="inlineStr">
        <is>
          <t>2,350,000</t>
        </is>
      </c>
      <c r="F104" t="inlineStr">
        <is>
          <t>ים לכל התמונות · 11 2,350,000 ₪ 4 חדרים 5 קומה 11</t>
        </is>
      </c>
      <c r="G104" t="inlineStr">
        <is>
          <t>תואם</t>
        </is>
      </c>
    </row>
    <row r="105">
      <c r="A105" t="inlineStr">
        <is>
          <t>מדלן</t>
        </is>
      </c>
      <c r="B105" t="inlineStr">
        <is>
          <t>eABteedqhRd</t>
        </is>
      </c>
      <c r="C105" s="3" t="str">
        <f>HYPERLINK("https://www.madlan.co.il/listings/eABteedqhRd","https://www.madlan.co.il/listings/eABteedqhRd")</f>
        <v>https://www.madlan.co.il/listings/eABteedqhRd</v>
      </c>
      <c r="D105" t="inlineStr">
        <is>
          <t>עיר</t>
        </is>
      </c>
      <c r="E105" t="inlineStr">
        <is>
          <t>אלעד</t>
        </is>
      </c>
      <c r="F105" t="inlineStr">
        <is>
          <t>הנשיא 118, רובע ג, אלעד דירה למכירה מד מדלן</t>
        </is>
      </c>
      <c r="G105" t="inlineStr">
        <is>
          <t>תואם</t>
        </is>
      </c>
    </row>
    <row r="106">
      <c r="A106" t="inlineStr">
        <is>
          <t>מדלן</t>
        </is>
      </c>
      <c r="B106" t="inlineStr">
        <is>
          <t>eABteedqhRd</t>
        </is>
      </c>
      <c r="C106" s="3" t="str">
        <f>HYPERLINK("https://www.madlan.co.il/listings/eABteedqhRd","https://www.madlan.co.il/listings/eABteedqhRd")</f>
        <v>https://www.madlan.co.il/listings/eABteedqhRd</v>
      </c>
      <c r="D106" t="inlineStr">
        <is>
          <t>רחוב</t>
        </is>
      </c>
      <c r="E106" t="inlineStr">
        <is>
          <t>רבי יהודה הנשיא</t>
        </is>
      </c>
      <c r="F106" t="inlineStr">
        <is>
          <t>דרים 5 קומה 112 מ״ר רבי יהודה הנשיא 118, רובע ג, אלעד ד</t>
        </is>
      </c>
      <c r="G106" t="inlineStr">
        <is>
          <t>תואם</t>
        </is>
      </c>
    </row>
    <row r="107">
      <c r="A107" t="inlineStr">
        <is>
          <t>מדלן</t>
        </is>
      </c>
      <c r="B107" t="inlineStr">
        <is>
          <t>eABteedqhRd</t>
        </is>
      </c>
      <c r="C107" s="3" t="str">
        <f>HYPERLINK("https://www.madlan.co.il/listings/eABteedqhRd","https://www.madlan.co.il/listings/eABteedqhRd")</f>
        <v>https://www.madlan.co.il/listings/eABteedqhRd</v>
      </c>
      <c r="D107" t="inlineStr">
        <is>
          <t>חדרים בכותרת</t>
        </is>
      </c>
      <c r="E107" t="inlineStr">
        <is>
          <t>4</t>
        </is>
      </c>
      <c r="F107" t="inlineStr">
        <is>
          <t>מונות · 11 2,350,000 ₪ 4 חדרים 5 קומה 112 מ״ר רבי יהודה</t>
        </is>
      </c>
      <c r="G107" t="inlineStr">
        <is>
          <t>תואם</t>
        </is>
      </c>
    </row>
    <row r="108">
      <c r="A108" t="inlineStr">
        <is>
          <t>מדלן</t>
        </is>
      </c>
      <c r="B108" t="inlineStr">
        <is>
          <t>eABteedqhRd</t>
        </is>
      </c>
      <c r="C108" s="3" t="str">
        <f>HYPERLINK("https://www.madlan.co.il/listings/eABteedqhRd","https://www.madlan.co.il/listings/eABteedqhRd")</f>
        <v>https://www.madlan.co.il/listings/eABteedqhRd</v>
      </c>
      <c r="D108" t="inlineStr">
        <is>
          <t>שטח בכותרת (מ״ר)</t>
        </is>
      </c>
      <c r="E108" t="inlineStr">
        <is>
          <t>112</t>
        </is>
      </c>
      <c r="F108" t="inlineStr">
        <is>
          <t>000 ₪ 4 חדרים 5 קומה 112 מ״ר רבי יהודה הנשיא 118, רוב</t>
        </is>
      </c>
      <c r="G108" t="inlineStr">
        <is>
          <t>תואם</t>
        </is>
      </c>
    </row>
    <row r="109">
      <c r="A109" t="inlineStr">
        <is>
          <t>מדלן</t>
        </is>
      </c>
      <c r="B109" t="inlineStr">
        <is>
          <t>eABteedqhRd</t>
        </is>
      </c>
      <c r="C109" s="3" t="str">
        <f>HYPERLINK("https://www.madlan.co.il/listings/eABteedqhRd","https://www.madlan.co.il/listings/eABteedqhRd")</f>
        <v>https://www.madlan.co.il/listings/eABteedqhRd</v>
      </c>
      <c r="D109" t="inlineStr">
        <is>
          <t>קומה</t>
        </is>
      </c>
      <c r="E109" t="inlineStr">
        <is>
          <t>5</t>
        </is>
      </c>
      <c r="F109" t="inlineStr">
        <is>
          <t>11 2,350,000 ₪ 4 חדרים 5 קומה 112 מ״ר רבי יהודה הנשיא</t>
        </is>
      </c>
      <c r="G109" t="inlineStr">
        <is>
          <t>תואם</t>
        </is>
      </c>
    </row>
    <row r="110">
      <c r="A110" t="inlineStr">
        <is>
          <t>מדלן</t>
        </is>
      </c>
      <c r="B110" t="inlineStr">
        <is>
          <t>fYAev1pmzyB</t>
        </is>
      </c>
      <c r="C110" s="3" t="str">
        <f>HYPERLINK("https://www.madlan.co.il/listings/fYAev1pmzyB","https://www.madlan.co.il/listings/fYAev1pmzyB")</f>
        <v>https://www.madlan.co.il/listings/fYAev1pmzyB</v>
      </c>
      <c r="D110" t="inlineStr">
        <is>
          <t>מחיר מבוקש (₪)</t>
        </is>
      </c>
      <c r="E110" t="inlineStr">
        <is>
          <t>4,090,000</t>
        </is>
      </c>
      <c r="F110" t="inlineStr">
        <is>
          <t>מים לכל התמונות · 3 4,090,000 ₪ 6 חדרים 650 מ״ר מ</t>
        </is>
      </c>
      <c r="G110" t="inlineStr">
        <is>
          <t>תואם</t>
        </is>
      </c>
    </row>
    <row r="111">
      <c r="A111" t="inlineStr">
        <is>
          <t>מדלן</t>
        </is>
      </c>
      <c r="B111" t="inlineStr">
        <is>
          <t>fYAev1pmzyB</t>
        </is>
      </c>
      <c r="C111" s="3" t="str">
        <f>HYPERLINK("https://www.madlan.co.il/listings/fYAev1pmzyB","https://www.madlan.co.il/listings/fYAev1pmzyB")</f>
        <v>https://www.madlan.co.il/listings/fYAev1pmzyB</v>
      </c>
      <c r="D111" t="inlineStr">
        <is>
          <t>עיר</t>
        </is>
      </c>
      <c r="E111" t="inlineStr">
        <is>
          <t>מצפה אבי"ב</t>
        </is>
      </c>
      <c r="F111" t="inlineStr">
        <is>
          <t>0 ₪ 6 חדרים 650 מ״ר מצפה אבי"ב 1, מצפה אבי"ב בית פ</t>
        </is>
      </c>
      <c r="G111" t="inlineStr">
        <is>
          <t>תואם</t>
        </is>
      </c>
    </row>
    <row r="112">
      <c r="A112" t="inlineStr">
        <is>
          <t>מדלן</t>
        </is>
      </c>
      <c r="B112" t="inlineStr">
        <is>
          <t>fYAev1pmzyB</t>
        </is>
      </c>
      <c r="C112" s="3" t="str">
        <f>HYPERLINK("https://www.madlan.co.il/listings/fYAev1pmzyB","https://www.madlan.co.il/listings/fYAev1pmzyB")</f>
        <v>https://www.madlan.co.il/listings/fYAev1pmzyB</v>
      </c>
      <c r="D112" t="inlineStr">
        <is>
          <t>רחוב</t>
        </is>
      </c>
      <c r="E112" t="inlineStr">
        <is>
          <t>מצפה אבי"ב</t>
        </is>
      </c>
      <c r="F112" t="inlineStr">
        <is>
          <t>0 ₪ 6 חדרים 650 מ״ר מצפה אבי"ב 1, מצפה אבי"ב בית פ</t>
        </is>
      </c>
      <c r="G112" t="inlineStr">
        <is>
          <t>תואם</t>
        </is>
      </c>
    </row>
    <row r="113">
      <c r="A113" t="inlineStr">
        <is>
          <t>מדלן</t>
        </is>
      </c>
      <c r="B113" t="inlineStr">
        <is>
          <t>fYAev1pmzyB</t>
        </is>
      </c>
      <c r="C113" s="3" t="str">
        <f>HYPERLINK("https://www.madlan.co.il/listings/fYAev1pmzyB","https://www.madlan.co.il/listings/fYAev1pmzyB")</f>
        <v>https://www.madlan.co.il/listings/fYAev1pmzyB</v>
      </c>
      <c r="D113" t="inlineStr">
        <is>
          <t>חדרים בכותרת</t>
        </is>
      </c>
      <c r="E113" t="inlineStr">
        <is>
          <t>6</t>
        </is>
      </c>
      <c r="F113" t="inlineStr">
        <is>
          <t>תמונות · 3 4,090,000 ₪ 6 חדרים 650 מ״ר מצפה אבי"ב 1, מצ</t>
        </is>
      </c>
      <c r="G113" t="inlineStr">
        <is>
          <t>תואם</t>
        </is>
      </c>
    </row>
    <row r="114">
      <c r="A114" t="inlineStr">
        <is>
          <t>מדלן</t>
        </is>
      </c>
      <c r="B114" t="inlineStr">
        <is>
          <t>fYAev1pmzyB</t>
        </is>
      </c>
      <c r="C114" s="3" t="str">
        <f>HYPERLINK("https://www.madlan.co.il/listings/fYAev1pmzyB","https://www.madlan.co.il/listings/fYAev1pmzyB")</f>
        <v>https://www.madlan.co.il/listings/fYAev1pmzyB</v>
      </c>
      <c r="D114" t="inlineStr">
        <is>
          <t>שטח בכותרת (מ״ר)</t>
        </is>
      </c>
      <c r="E114" t="inlineStr">
        <is>
          <t>650</t>
        </is>
      </c>
      <c r="F114" t="inlineStr">
        <is>
          <t>4,090,000 ₪ 6 חדרים 650 מ״ר מצפה אבי"ב 1, מצפה אבי"ב</t>
        </is>
      </c>
      <c r="G114" t="inlineStr">
        <is>
          <t>תואם</t>
        </is>
      </c>
    </row>
    <row r="115">
      <c r="A115" t="inlineStr">
        <is>
          <t>מדלן</t>
        </is>
      </c>
      <c r="B115" t="inlineStr">
        <is>
          <t>g9HyNeylQ59</t>
        </is>
      </c>
      <c r="C115" s="3" t="str">
        <f>HYPERLINK("https://www.madlan.co.il/listings/g9HyNeylQ59","https://www.madlan.co.il/listings/g9HyNeylQ59")</f>
        <v>https://www.madlan.co.il/listings/g9HyNeylQ59</v>
      </c>
      <c r="D115" t="inlineStr">
        <is>
          <t>מחיר מבוקש (₪)</t>
        </is>
      </c>
      <c r="E115" t="inlineStr">
        <is>
          <t>4,080,000</t>
        </is>
      </c>
      <c r="F115" t="inlineStr">
        <is>
          <t>ים לכל התמונות · 12 4,080,000 ₪ 4 חדרים 10 קומה 1</t>
        </is>
      </c>
      <c r="G115" t="inlineStr">
        <is>
          <t>תואם</t>
        </is>
      </c>
    </row>
    <row r="116">
      <c r="A116" t="inlineStr">
        <is>
          <t>מדלן</t>
        </is>
      </c>
      <c r="B116" t="inlineStr">
        <is>
          <t>g9HyNeylQ59</t>
        </is>
      </c>
      <c r="C116" s="3" t="str">
        <f>HYPERLINK("https://www.madlan.co.il/listings/g9HyNeylQ59","https://www.madlan.co.il/listings/g9HyNeylQ59")</f>
        <v>https://www.madlan.co.il/listings/g9HyNeylQ59</v>
      </c>
      <c r="D116" t="inlineStr">
        <is>
          <t>עיר</t>
        </is>
      </c>
      <c r="E116" t="inlineStr">
        <is>
          <t>רמת גן</t>
        </is>
      </c>
      <c r="F116" t="inlineStr">
        <is>
          <t>בשכונת שכונת הגפן, רמת גן דירה למכירה מתיווך</t>
        </is>
      </c>
      <c r="G116" t="inlineStr">
        <is>
          <t>תואם</t>
        </is>
      </c>
    </row>
    <row r="117">
      <c r="A117" t="inlineStr">
        <is>
          <t>מדלן</t>
        </is>
      </c>
      <c r="B117" t="inlineStr">
        <is>
          <t>g9HyNeylQ59</t>
        </is>
      </c>
      <c r="C117" s="3" t="str">
        <f>HYPERLINK("https://www.madlan.co.il/listings/g9HyNeylQ59","https://www.madlan.co.il/listings/g9HyNeylQ59")</f>
        <v>https://www.madlan.co.il/listings/g9HyNeylQ59</v>
      </c>
      <c r="D117" t="inlineStr">
        <is>
          <t>רחוב</t>
        </is>
      </c>
      <c r="E117" t="inlineStr">
        <is>
          <t>התקווה</t>
        </is>
      </c>
      <c r="F117" t="inlineStr">
        <is>
          <t>השדה לא מוצג בעמוד</t>
        </is>
      </c>
      <c r="G117" t="inlineStr">
        <is>
          <t>לא מוצג בעמוד</t>
        </is>
      </c>
    </row>
    <row r="118">
      <c r="A118" t="inlineStr">
        <is>
          <t>מדלן</t>
        </is>
      </c>
      <c r="B118" t="inlineStr">
        <is>
          <t>g9HyNeylQ59</t>
        </is>
      </c>
      <c r="C118" s="3" t="str">
        <f>HYPERLINK("https://www.madlan.co.il/listings/g9HyNeylQ59","https://www.madlan.co.il/listings/g9HyNeylQ59")</f>
        <v>https://www.madlan.co.il/listings/g9HyNeylQ59</v>
      </c>
      <c r="D118" t="inlineStr">
        <is>
          <t>חדרים בכותרת</t>
        </is>
      </c>
      <c r="E118" t="inlineStr">
        <is>
          <t>4</t>
        </is>
      </c>
      <c r="F118" t="inlineStr">
        <is>
          <t>מונות · 12 4,080,000 ₪ 4 חדרים 10 קומה 125 מ״ר בשכונת ש</t>
        </is>
      </c>
      <c r="G118" t="inlineStr">
        <is>
          <t>תואם</t>
        </is>
      </c>
    </row>
    <row r="119">
      <c r="A119" t="inlineStr">
        <is>
          <t>מדלן</t>
        </is>
      </c>
      <c r="B119" t="inlineStr">
        <is>
          <t>g9HyNeylQ59</t>
        </is>
      </c>
      <c r="C119" s="3" t="str">
        <f>HYPERLINK("https://www.madlan.co.il/listings/g9HyNeylQ59","https://www.madlan.co.il/listings/g9HyNeylQ59")</f>
        <v>https://www.madlan.co.il/listings/g9HyNeylQ59</v>
      </c>
      <c r="D119" t="inlineStr">
        <is>
          <t>שטח בכותרת (מ״ר)</t>
        </is>
      </c>
      <c r="E119" t="inlineStr">
        <is>
          <t>125</t>
        </is>
      </c>
      <c r="F119" t="inlineStr">
        <is>
          <t>00 ₪ 4 חדרים 10 קומה 125 מ״ר בשכונת שכונת הגפן, רמת ג</t>
        </is>
      </c>
      <c r="G119" t="inlineStr">
        <is>
          <t>תואם</t>
        </is>
      </c>
    </row>
    <row r="120">
      <c r="A120" t="inlineStr">
        <is>
          <t>מדלן</t>
        </is>
      </c>
      <c r="B120" t="inlineStr">
        <is>
          <t>g9HyNeylQ59</t>
        </is>
      </c>
      <c r="C120" s="3" t="str">
        <f>HYPERLINK("https://www.madlan.co.il/listings/g9HyNeylQ59","https://www.madlan.co.il/listings/g9HyNeylQ59")</f>
        <v>https://www.madlan.co.il/listings/g9HyNeylQ59</v>
      </c>
      <c r="D120" t="inlineStr">
        <is>
          <t>קומה</t>
        </is>
      </c>
      <c r="E120" t="inlineStr">
        <is>
          <t>10</t>
        </is>
      </c>
      <c r="F120" t="inlineStr">
        <is>
          <t>2 4,080,000 ₪ 4 חדרים 10 קומה 125 מ״ר בשכונת שכונת הגפ</t>
        </is>
      </c>
      <c r="G120" t="inlineStr">
        <is>
          <t>תואם</t>
        </is>
      </c>
    </row>
    <row r="121">
      <c r="A121" t="inlineStr">
        <is>
          <t>מדלן</t>
        </is>
      </c>
      <c r="B121" t="inlineStr">
        <is>
          <t>g9HyNeylQ59</t>
        </is>
      </c>
      <c r="C121" s="3" t="str">
        <f>HYPERLINK("https://www.madlan.co.il/listings/g9HyNeylQ59","https://www.madlan.co.il/listings/g9HyNeylQ59")</f>
        <v>https://www.madlan.co.il/listings/g9HyNeylQ59</v>
      </c>
      <c r="D121" t="inlineStr">
        <is>
          <t>תחושת קהילה (מתוך 10)</t>
        </is>
      </c>
      <c r="E121" t="inlineStr">
        <is>
          <t>7/10</t>
        </is>
      </c>
      <c r="F121" t="inlineStr">
        <is>
          <t>מפה לווין דירוגי השכנים תחושת קהילה 7/10 נקיון ותחזוקה 6/10</t>
        </is>
      </c>
      <c r="G121" t="inlineStr">
        <is>
          <t>תואם</t>
        </is>
      </c>
    </row>
    <row r="122">
      <c r="A122" t="inlineStr">
        <is>
          <t>מדלן</t>
        </is>
      </c>
      <c r="B122" t="inlineStr">
        <is>
          <t>g9HyNeylQ59</t>
        </is>
      </c>
      <c r="C122" s="3" t="str">
        <f>HYPERLINK("https://www.madlan.co.il/listings/g9HyNeylQ59","https://www.madlan.co.il/listings/g9HyNeylQ59")</f>
        <v>https://www.madlan.co.il/listings/g9HyNeylQ59</v>
      </c>
      <c r="D122" t="inlineStr">
        <is>
          <t>בתי ספר (מתוך 10)</t>
        </is>
      </c>
      <c r="E122" t="inlineStr">
        <is>
          <t>9/10</t>
        </is>
      </c>
      <c r="F122" t="inlineStr">
        <is>
          <t>7/10 נקיון ותחזוקה 6/10 בתי ספר 9/10 תחבורה ציבורית 9/10</t>
        </is>
      </c>
      <c r="G122" t="inlineStr">
        <is>
          <t>תואם</t>
        </is>
      </c>
    </row>
    <row r="123">
      <c r="A123" t="inlineStr">
        <is>
          <t>מדלן</t>
        </is>
      </c>
      <c r="B123" t="inlineStr">
        <is>
          <t>g9HyNeylQ59</t>
        </is>
      </c>
      <c r="C123" s="3" t="str">
        <f>HYPERLINK("https://www.madlan.co.il/listings/g9HyNeylQ59","https://www.madlan.co.il/listings/g9HyNeylQ59")</f>
        <v>https://www.madlan.co.il/listings/g9HyNeylQ59</v>
      </c>
      <c r="D123" t="inlineStr">
        <is>
          <t>תחבורה ציבורית (מתוך 10)</t>
        </is>
      </c>
      <c r="E123" t="inlineStr">
        <is>
          <t>9/10</t>
        </is>
      </c>
      <c r="F123" t="inlineStr">
        <is>
          <t>תחזוקה 6/10 בתי ספר 9/10 תחבורה ציבורית 9/10 קניות וסידורים 8/10</t>
        </is>
      </c>
      <c r="G123" t="inlineStr">
        <is>
          <t>תואם</t>
        </is>
      </c>
    </row>
    <row r="124">
      <c r="A124" t="inlineStr">
        <is>
          <t>מדלן</t>
        </is>
      </c>
      <c r="B124" t="inlineStr">
        <is>
          <t>j0S645cSPZZ</t>
        </is>
      </c>
      <c r="C124" s="3" t="str">
        <f>HYPERLINK("https://www.madlan.co.il/listings/j0S645cSPZZ","https://www.madlan.co.il/listings/j0S645cSPZZ")</f>
        <v>https://www.madlan.co.il/listings/j0S645cSPZZ</v>
      </c>
      <c r="D124" t="inlineStr">
        <is>
          <t>מחיר מבוקש (₪)</t>
        </is>
      </c>
      <c r="E124" t="inlineStr">
        <is>
          <t>950,000</t>
        </is>
      </c>
      <c r="F124" t="inlineStr">
        <is>
          <t>ים לכל התמונות · 11 950,000 ₪ 2.5 חדרים קרקע קו</t>
        </is>
      </c>
      <c r="G124" t="inlineStr">
        <is>
          <t>תואם</t>
        </is>
      </c>
    </row>
    <row r="125">
      <c r="A125" t="inlineStr">
        <is>
          <t>מדלן</t>
        </is>
      </c>
      <c r="B125" t="inlineStr">
        <is>
          <t>j0S645cSPZZ</t>
        </is>
      </c>
      <c r="C125" s="3" t="str">
        <f>HYPERLINK("https://www.madlan.co.il/listings/j0S645cSPZZ","https://www.madlan.co.il/listings/j0S645cSPZZ")</f>
        <v>https://www.madlan.co.il/listings/j0S645cSPZZ</v>
      </c>
      <c r="D125" t="inlineStr">
        <is>
          <t>עיר</t>
        </is>
      </c>
      <c r="E125" t="inlineStr">
        <is>
          <t>חיפה</t>
        </is>
      </c>
      <c r="F125" t="inlineStr">
        <is>
          <t>גיורא , הדר עליון, חיפה דירת גן למכירה מתיו</t>
        </is>
      </c>
      <c r="G125" t="inlineStr">
        <is>
          <t>תואם</t>
        </is>
      </c>
    </row>
    <row r="126">
      <c r="A126" t="inlineStr">
        <is>
          <t>מדלן</t>
        </is>
      </c>
      <c r="B126" t="inlineStr">
        <is>
          <t>j0S645cSPZZ</t>
        </is>
      </c>
      <c r="C126" s="3" t="str">
        <f>HYPERLINK("https://www.madlan.co.il/listings/j0S645cSPZZ","https://www.madlan.co.il/listings/j0S645cSPZZ")</f>
        <v>https://www.madlan.co.il/listings/j0S645cSPZZ</v>
      </c>
      <c r="D126" t="inlineStr">
        <is>
          <t>רחוב</t>
        </is>
      </c>
      <c r="E126" t="inlineStr">
        <is>
          <t>בר גיורא</t>
        </is>
      </c>
      <c r="F126" t="inlineStr">
        <is>
          <t>ים קרקע קומה 55 מ״ר בר גיורא , הדר עליון, חיפה ד</t>
        </is>
      </c>
      <c r="G126" t="inlineStr">
        <is>
          <t>תואם</t>
        </is>
      </c>
    </row>
    <row r="127">
      <c r="A127" t="inlineStr">
        <is>
          <t>מדלן</t>
        </is>
      </c>
      <c r="B127" t="inlineStr">
        <is>
          <t>j0S645cSPZZ</t>
        </is>
      </c>
      <c r="C127" s="3" t="str">
        <f>HYPERLINK("https://www.madlan.co.il/listings/j0S645cSPZZ","https://www.madlan.co.il/listings/j0S645cSPZZ")</f>
        <v>https://www.madlan.co.il/listings/j0S645cSPZZ</v>
      </c>
      <c r="D127" t="inlineStr">
        <is>
          <t>חדרים בכותרת</t>
        </is>
      </c>
      <c r="E127" t="inlineStr">
        <is>
          <t>2.5</t>
        </is>
      </c>
      <c r="F127" t="inlineStr">
        <is>
          <t>מונות · 11 950,000 ₪ 2.5 חדרים קרקע קומה 55 מ״ר בר גיור</t>
        </is>
      </c>
      <c r="G127" t="inlineStr">
        <is>
          <t>תואם</t>
        </is>
      </c>
    </row>
    <row r="128">
      <c r="A128" t="inlineStr">
        <is>
          <t>מדלן</t>
        </is>
      </c>
      <c r="B128" t="inlineStr">
        <is>
          <t>j0S645cSPZZ</t>
        </is>
      </c>
      <c r="C128" s="3" t="str">
        <f>HYPERLINK("https://www.madlan.co.il/listings/j0S645cSPZZ","https://www.madlan.co.il/listings/j0S645cSPZZ")</f>
        <v>https://www.madlan.co.il/listings/j0S645cSPZZ</v>
      </c>
      <c r="D128" t="inlineStr">
        <is>
          <t>שטח בכותרת (מ״ר)</t>
        </is>
      </c>
      <c r="E128" t="inlineStr">
        <is>
          <t>55</t>
        </is>
      </c>
      <c r="F128" t="inlineStr">
        <is>
          <t>₪ 2.5 חדרים קרקע קומה 55 מ״ר בר גיורא , הדר עליון, חי</t>
        </is>
      </c>
      <c r="G128" t="inlineStr">
        <is>
          <t>תואם</t>
        </is>
      </c>
    </row>
    <row r="129">
      <c r="A129" t="inlineStr">
        <is>
          <t>מדלן</t>
        </is>
      </c>
      <c r="B129" t="inlineStr">
        <is>
          <t>j0S645cSPZZ</t>
        </is>
      </c>
      <c r="C129" s="3" t="str">
        <f>HYPERLINK("https://www.madlan.co.il/listings/j0S645cSPZZ","https://www.madlan.co.il/listings/j0S645cSPZZ")</f>
        <v>https://www.madlan.co.il/listings/j0S645cSPZZ</v>
      </c>
      <c r="D129" t="inlineStr">
        <is>
          <t>קומה</t>
        </is>
      </c>
      <c r="E129" t="inlineStr">
        <is>
          <t>קרקע</t>
        </is>
      </c>
      <c r="F129" t="inlineStr">
        <is>
          <t>950,000 ₪ 2.5 חדרים קרקע קומה 55 מ״ר בר גיורא , הדר על</t>
        </is>
      </c>
      <c r="G129" t="inlineStr">
        <is>
          <t>תואם</t>
        </is>
      </c>
    </row>
    <row r="130">
      <c r="A130" t="inlineStr">
        <is>
          <t>מדלן</t>
        </is>
      </c>
      <c r="B130" t="inlineStr">
        <is>
          <t>j0S645cSPZZ</t>
        </is>
      </c>
      <c r="C130" s="3" t="str">
        <f>HYPERLINK("https://www.madlan.co.il/listings/j0S645cSPZZ","https://www.madlan.co.il/listings/j0S645cSPZZ")</f>
        <v>https://www.madlan.co.il/listings/j0S645cSPZZ</v>
      </c>
      <c r="D130" t="inlineStr">
        <is>
          <t>תחושת קהילה (מתוך 10)</t>
        </is>
      </c>
      <c r="E130" t="inlineStr">
        <is>
          <t>7/10</t>
        </is>
      </c>
      <c r="F130" t="inlineStr">
        <is>
          <t>נבנה 1960 דירוגי השכנים תחושת קהילה 7/10 נקיון ותחזוקה 5/10</t>
        </is>
      </c>
      <c r="G130" t="inlineStr">
        <is>
          <t>תואם</t>
        </is>
      </c>
    </row>
    <row r="131">
      <c r="A131" t="inlineStr">
        <is>
          <t>מדלן</t>
        </is>
      </c>
      <c r="B131" t="inlineStr">
        <is>
          <t>j0S645cSPZZ</t>
        </is>
      </c>
      <c r="C131" s="3" t="str">
        <f>HYPERLINK("https://www.madlan.co.il/listings/j0S645cSPZZ","https://www.madlan.co.il/listings/j0S645cSPZZ")</f>
        <v>https://www.madlan.co.il/listings/j0S645cSPZZ</v>
      </c>
      <c r="D131" t="inlineStr">
        <is>
          <t>בתי ספר (מתוך 10)</t>
        </is>
      </c>
      <c r="E131" t="inlineStr">
        <is>
          <t>7/10</t>
        </is>
      </c>
      <c r="F131" t="inlineStr">
        <is>
          <t>7/10 נקיון ותחזוקה 5/10 בתי ספר 7/10 תחבורה ציבורית 9/10</t>
        </is>
      </c>
      <c r="G131" t="inlineStr">
        <is>
          <t>תואם</t>
        </is>
      </c>
    </row>
    <row r="132">
      <c r="A132" t="inlineStr">
        <is>
          <t>מדלן</t>
        </is>
      </c>
      <c r="B132" t="inlineStr">
        <is>
          <t>j0S645cSPZZ</t>
        </is>
      </c>
      <c r="C132" s="3" t="str">
        <f>HYPERLINK("https://www.madlan.co.il/listings/j0S645cSPZZ","https://www.madlan.co.il/listings/j0S645cSPZZ")</f>
        <v>https://www.madlan.co.il/listings/j0S645cSPZZ</v>
      </c>
      <c r="D132" t="inlineStr">
        <is>
          <t>תחבורה ציבורית (מתוך 10)</t>
        </is>
      </c>
      <c r="E132" t="inlineStr">
        <is>
          <t>9/10</t>
        </is>
      </c>
      <c r="F132" t="inlineStr">
        <is>
          <t>תחזוקה 5/10 בתי ספר 7/10 תחבורה ציבורית 9/10 קניות וסידורים 7/10</t>
        </is>
      </c>
      <c r="G132" t="inlineStr">
        <is>
          <t>תואם</t>
        </is>
      </c>
    </row>
    <row r="133">
      <c r="A133" t="inlineStr">
        <is>
          <t>מדלן</t>
        </is>
      </c>
      <c r="B133" t="inlineStr">
        <is>
          <t>jmzG1hy2Udq</t>
        </is>
      </c>
      <c r="C133" s="3" t="str">
        <f>HYPERLINK("https://www.madlan.co.il/listings/jmzG1hy2Udq","https://www.madlan.co.il/listings/jmzG1hy2Udq")</f>
        <v>https://www.madlan.co.il/listings/jmzG1hy2Udq</v>
      </c>
      <c r="D133" t="inlineStr">
        <is>
          <t>מחיר מבוקש (₪)</t>
        </is>
      </c>
      <c r="E133" t="inlineStr">
        <is>
          <t>1,400,000</t>
        </is>
      </c>
      <c r="F133" t="inlineStr">
        <is>
          <t>מים לכל התמונות · 6 1,400,000 ₪ 4 חדרים 3 קומה 92</t>
        </is>
      </c>
      <c r="G133" t="inlineStr">
        <is>
          <t>תואם</t>
        </is>
      </c>
    </row>
    <row r="134">
      <c r="A134" t="inlineStr">
        <is>
          <t>מדלן</t>
        </is>
      </c>
      <c r="B134" t="inlineStr">
        <is>
          <t>jmzG1hy2Udq</t>
        </is>
      </c>
      <c r="C134" s="3" t="str">
        <f>HYPERLINK("https://www.madlan.co.il/listings/jmzG1hy2Udq","https://www.madlan.co.il/listings/jmzG1hy2Udq")</f>
        <v>https://www.madlan.co.il/listings/jmzG1hy2Udq</v>
      </c>
      <c r="D134" t="inlineStr">
        <is>
          <t>עיר</t>
        </is>
      </c>
      <c r="E134" t="inlineStr">
        <is>
          <t>קרית גת</t>
        </is>
      </c>
      <c r="F134" t="inlineStr">
        <is>
          <t>הגבורה 8, הקוממיות, קרית גת דירה למכירה מד מדלן</t>
        </is>
      </c>
      <c r="G134" t="inlineStr">
        <is>
          <t>תואם</t>
        </is>
      </c>
    </row>
    <row r="135">
      <c r="A135" t="inlineStr">
        <is>
          <t>מדלן</t>
        </is>
      </c>
      <c r="B135" t="inlineStr">
        <is>
          <t>jmzG1hy2Udq</t>
        </is>
      </c>
      <c r="C135" s="3" t="str">
        <f>HYPERLINK("https://www.madlan.co.il/listings/jmzG1hy2Udq","https://www.madlan.co.il/listings/jmzG1hy2Udq")</f>
        <v>https://www.madlan.co.il/listings/jmzG1hy2Udq</v>
      </c>
      <c r="D135" t="inlineStr">
        <is>
          <t>רחוב</t>
        </is>
      </c>
      <c r="E135" t="inlineStr">
        <is>
          <t>הגבורה</t>
        </is>
      </c>
      <c r="F135" t="inlineStr">
        <is>
          <t>חדרים 3 קומה 92 מ״ר הגבורה 8, הקוממיות, קרית ג</t>
        </is>
      </c>
      <c r="G135" t="inlineStr">
        <is>
          <t>תואם</t>
        </is>
      </c>
    </row>
    <row r="136">
      <c r="A136" t="inlineStr">
        <is>
          <t>מדלן</t>
        </is>
      </c>
      <c r="B136" t="inlineStr">
        <is>
          <t>jmzG1hy2Udq</t>
        </is>
      </c>
      <c r="C136" s="3" t="str">
        <f>HYPERLINK("https://www.madlan.co.il/listings/jmzG1hy2Udq","https://www.madlan.co.il/listings/jmzG1hy2Udq")</f>
        <v>https://www.madlan.co.il/listings/jmzG1hy2Udq</v>
      </c>
      <c r="D136" t="inlineStr">
        <is>
          <t>חדרים בכותרת</t>
        </is>
      </c>
      <c r="E136" t="inlineStr">
        <is>
          <t>4</t>
        </is>
      </c>
      <c r="F136" t="inlineStr">
        <is>
          <t>תמונות · 6 1,400,000 ₪ 4 חדרים 3 קומה 92 מ״ר הגבורה 8,</t>
        </is>
      </c>
      <c r="G136" t="inlineStr">
        <is>
          <t>תואם</t>
        </is>
      </c>
    </row>
    <row r="137">
      <c r="A137" t="inlineStr">
        <is>
          <t>מדלן</t>
        </is>
      </c>
      <c r="B137" t="inlineStr">
        <is>
          <t>jmzG1hy2Udq</t>
        </is>
      </c>
      <c r="C137" s="3" t="str">
        <f>HYPERLINK("https://www.madlan.co.il/listings/jmzG1hy2Udq","https://www.madlan.co.il/listings/jmzG1hy2Udq")</f>
        <v>https://www.madlan.co.il/listings/jmzG1hy2Udq</v>
      </c>
      <c r="D137" t="inlineStr">
        <is>
          <t>שטח בכותרת (מ״ר)</t>
        </is>
      </c>
      <c r="E137" t="inlineStr">
        <is>
          <t>92</t>
        </is>
      </c>
      <c r="F137" t="inlineStr">
        <is>
          <t>,000 ₪ 4 חדרים 3 קומה 92 מ״ר הגבורה 8, הקוממיות, קרית</t>
        </is>
      </c>
      <c r="G137" t="inlineStr">
        <is>
          <t>תואם</t>
        </is>
      </c>
    </row>
    <row r="138">
      <c r="A138" t="inlineStr">
        <is>
          <t>מדלן</t>
        </is>
      </c>
      <c r="B138" t="inlineStr">
        <is>
          <t>jmzG1hy2Udq</t>
        </is>
      </c>
      <c r="C138" s="3" t="str">
        <f>HYPERLINK("https://www.madlan.co.il/listings/jmzG1hy2Udq","https://www.madlan.co.il/listings/jmzG1hy2Udq")</f>
        <v>https://www.madlan.co.il/listings/jmzG1hy2Udq</v>
      </c>
      <c r="D138" t="inlineStr">
        <is>
          <t>קומה</t>
        </is>
      </c>
      <c r="E138" t="inlineStr">
        <is>
          <t>3</t>
        </is>
      </c>
      <c r="F138" t="inlineStr">
        <is>
          <t>6 1,400,000 ₪ 4 חדרים 3 קומה 92 מ״ר הגבורה 8, הקוממיו</t>
        </is>
      </c>
      <c r="G138" t="inlineStr">
        <is>
          <t>תואם</t>
        </is>
      </c>
    </row>
    <row r="139">
      <c r="A139" t="inlineStr">
        <is>
          <t>מדלן</t>
        </is>
      </c>
      <c r="B139" t="inlineStr">
        <is>
          <t>jmzG1hy2Udq</t>
        </is>
      </c>
      <c r="C139" s="3" t="str">
        <f>HYPERLINK("https://www.madlan.co.il/listings/jmzG1hy2Udq","https://www.madlan.co.il/listings/jmzG1hy2Udq")</f>
        <v>https://www.madlan.co.il/listings/jmzG1hy2Udq</v>
      </c>
      <c r="D139" t="inlineStr">
        <is>
          <t>תחושת קהילה (מתוך 10)</t>
        </is>
      </c>
      <c r="E139" t="inlineStr">
        <is>
          <t>8/10</t>
        </is>
      </c>
      <c r="F139" t="inlineStr">
        <is>
          <t>מפה לווין דירוגי השכנים תחושת קהילה 8/10 נקיון ותחזוקה 9/10</t>
        </is>
      </c>
      <c r="G139" t="inlineStr">
        <is>
          <t>תואם</t>
        </is>
      </c>
    </row>
    <row r="140">
      <c r="A140" t="inlineStr">
        <is>
          <t>מדלן</t>
        </is>
      </c>
      <c r="B140" t="inlineStr">
        <is>
          <t>jmzG1hy2Udq</t>
        </is>
      </c>
      <c r="C140" s="3" t="str">
        <f>HYPERLINK("https://www.madlan.co.il/listings/jmzG1hy2Udq","https://www.madlan.co.il/listings/jmzG1hy2Udq")</f>
        <v>https://www.madlan.co.il/listings/jmzG1hy2Udq</v>
      </c>
      <c r="D140" t="inlineStr">
        <is>
          <t>בתי ספר (מתוך 10)</t>
        </is>
      </c>
      <c r="E140" t="inlineStr">
        <is>
          <t>9/10</t>
        </is>
      </c>
      <c r="F140" t="inlineStr">
        <is>
          <t>8/10 נקיון ותחזוקה 9/10 בתי ספר 9/10 תחבורה ציבורית 10/1</t>
        </is>
      </c>
      <c r="G140" t="inlineStr">
        <is>
          <t>תואם</t>
        </is>
      </c>
    </row>
    <row r="141">
      <c r="A141" t="inlineStr">
        <is>
          <t>מדלן</t>
        </is>
      </c>
      <c r="B141" t="inlineStr">
        <is>
          <t>jmzG1hy2Udq</t>
        </is>
      </c>
      <c r="C141" s="3" t="str">
        <f>HYPERLINK("https://www.madlan.co.il/listings/jmzG1hy2Udq","https://www.madlan.co.il/listings/jmzG1hy2Udq")</f>
        <v>https://www.madlan.co.il/listings/jmzG1hy2Udq</v>
      </c>
      <c r="D141" t="inlineStr">
        <is>
          <t>תחבורה ציבורית (מתוך 10)</t>
        </is>
      </c>
      <c r="E141" t="inlineStr">
        <is>
          <t>10/10</t>
        </is>
      </c>
      <c r="F141" t="inlineStr">
        <is>
          <t>תחזוקה 9/10 בתי ספר 9/10 תחבורה ציבורית 10/10 קניות וסידורים 5/1</t>
        </is>
      </c>
      <c r="G141" t="inlineStr">
        <is>
          <t>תואם</t>
        </is>
      </c>
    </row>
    <row r="142">
      <c r="A142" t="inlineStr">
        <is>
          <t>מדלן</t>
        </is>
      </c>
      <c r="B142" t="inlineStr">
        <is>
          <t>kRFsECmgoCM</t>
        </is>
      </c>
      <c r="C142" s="3" t="str">
        <f>HYPERLINK("https://www.madlan.co.il/listings/kRFsECmgoCM","https://www.madlan.co.il/listings/kRFsECmgoCM")</f>
        <v>https://www.madlan.co.il/listings/kRFsECmgoCM</v>
      </c>
      <c r="D142" t="inlineStr">
        <is>
          <t>מחיר מבוקש (₪)</t>
        </is>
      </c>
      <c r="E142" t="inlineStr">
        <is>
          <t>5,800,000</t>
        </is>
      </c>
      <c r="F142" t="inlineStr">
        <is>
          <t>מים לכל התמונות · 3 5,800,000 ₪ 3.5 חדרים 8 קומה</t>
        </is>
      </c>
      <c r="G142" t="inlineStr">
        <is>
          <t>תואם</t>
        </is>
      </c>
    </row>
    <row r="143">
      <c r="A143" t="inlineStr">
        <is>
          <t>מדלן</t>
        </is>
      </c>
      <c r="B143" t="inlineStr">
        <is>
          <t>kRFsECmgoCM</t>
        </is>
      </c>
      <c r="C143" s="3" t="str">
        <f>HYPERLINK("https://www.madlan.co.il/listings/kRFsECmgoCM","https://www.madlan.co.il/listings/kRFsECmgoCM")</f>
        <v>https://www.madlan.co.il/listings/kRFsECmgoCM</v>
      </c>
      <c r="D143" t="inlineStr">
        <is>
          <t>עיר</t>
        </is>
      </c>
      <c r="E143" t="inlineStr">
        <is>
          <t>תל אביב יפו</t>
        </is>
      </c>
      <c r="F143" t="inlineStr">
        <is>
          <t>לוני 19, פארק צמרת, תל אביב יפו דירה למכירה מתיווך</t>
        </is>
      </c>
      <c r="G143" t="inlineStr">
        <is>
          <t>תואם</t>
        </is>
      </c>
    </row>
    <row r="144">
      <c r="A144" t="inlineStr">
        <is>
          <t>מדלן</t>
        </is>
      </c>
      <c r="B144" t="inlineStr">
        <is>
          <t>kRFsECmgoCM</t>
        </is>
      </c>
      <c r="C144" s="3" t="str">
        <f>HYPERLINK("https://www.madlan.co.il/listings/kRFsECmgoCM","https://www.madlan.co.il/listings/kRFsECmgoCM")</f>
        <v>https://www.madlan.co.il/listings/kRFsECmgoCM</v>
      </c>
      <c r="D144" t="inlineStr">
        <is>
          <t>רחוב</t>
        </is>
      </c>
      <c r="E144" t="inlineStr">
        <is>
          <t>ניסים אלוני</t>
        </is>
      </c>
      <c r="F144" t="inlineStr">
        <is>
          <t>דרים 8 קומה 121 מ״ר ניסים אלוני 19, פארק צמרת, תל א</t>
        </is>
      </c>
      <c r="G144" t="inlineStr">
        <is>
          <t>תואם</t>
        </is>
      </c>
    </row>
    <row r="145">
      <c r="A145" t="inlineStr">
        <is>
          <t>מדלן</t>
        </is>
      </c>
      <c r="B145" t="inlineStr">
        <is>
          <t>kRFsECmgoCM</t>
        </is>
      </c>
      <c r="C145" s="3" t="str">
        <f>HYPERLINK("https://www.madlan.co.il/listings/kRFsECmgoCM","https://www.madlan.co.il/listings/kRFsECmgoCM")</f>
        <v>https://www.madlan.co.il/listings/kRFsECmgoCM</v>
      </c>
      <c r="D145" t="inlineStr">
        <is>
          <t>חדרים בכותרת</t>
        </is>
      </c>
      <c r="E145" t="inlineStr">
        <is>
          <t>3.5</t>
        </is>
      </c>
      <c r="F145" t="inlineStr">
        <is>
          <t>ונות · 3 5,800,000 ₪ 3.5 חדרים 8 קומה 121 מ״ר ניסים אלו</t>
        </is>
      </c>
      <c r="G145" t="inlineStr">
        <is>
          <t>תואם</t>
        </is>
      </c>
    </row>
    <row r="146">
      <c r="A146" t="inlineStr">
        <is>
          <t>מדלן</t>
        </is>
      </c>
      <c r="B146" t="inlineStr">
        <is>
          <t>kRFsECmgoCM</t>
        </is>
      </c>
      <c r="C146" s="3" t="str">
        <f>HYPERLINK("https://www.madlan.co.il/listings/kRFsECmgoCM","https://www.madlan.co.il/listings/kRFsECmgoCM")</f>
        <v>https://www.madlan.co.il/listings/kRFsECmgoCM</v>
      </c>
      <c r="D146" t="inlineStr">
        <is>
          <t>שטח בכותרת (מ״ר)</t>
        </is>
      </c>
      <c r="E146" t="inlineStr">
        <is>
          <t>121</t>
        </is>
      </c>
      <c r="F146" t="inlineStr">
        <is>
          <t>0 ₪ 3.5 חדרים 8 קומה 121 מ״ר ניסים אלוני 19, פארק צמר</t>
        </is>
      </c>
      <c r="G146" t="inlineStr">
        <is>
          <t>תואם</t>
        </is>
      </c>
    </row>
    <row r="147">
      <c r="A147" t="inlineStr">
        <is>
          <t>מדלן</t>
        </is>
      </c>
      <c r="B147" t="inlineStr">
        <is>
          <t>kRFsECmgoCM</t>
        </is>
      </c>
      <c r="C147" s="3" t="str">
        <f>HYPERLINK("https://www.madlan.co.il/listings/kRFsECmgoCM","https://www.madlan.co.il/listings/kRFsECmgoCM")</f>
        <v>https://www.madlan.co.il/listings/kRFsECmgoCM</v>
      </c>
      <c r="D147" t="inlineStr">
        <is>
          <t>קומה</t>
        </is>
      </c>
      <c r="E147" t="inlineStr">
        <is>
          <t>8</t>
        </is>
      </c>
      <c r="F147" t="inlineStr">
        <is>
          <t>5,800,000 ₪ 3.5 חדרים 8 קומה 121 מ״ר ניסים אלוני 19,</t>
        </is>
      </c>
      <c r="G147" t="inlineStr">
        <is>
          <t>תואם</t>
        </is>
      </c>
    </row>
    <row r="148">
      <c r="A148" t="inlineStr">
        <is>
          <t>מדלן</t>
        </is>
      </c>
      <c r="B148" t="inlineStr">
        <is>
          <t>kRFsECmgoCM</t>
        </is>
      </c>
      <c r="C148" s="3" t="str">
        <f>HYPERLINK("https://www.madlan.co.il/listings/kRFsECmgoCM","https://www.madlan.co.il/listings/kRFsECmgoCM")</f>
        <v>https://www.madlan.co.il/listings/kRFsECmgoCM</v>
      </c>
      <c r="D148" t="inlineStr">
        <is>
          <t>תחושת קהילה (מתוך 10)</t>
        </is>
      </c>
      <c r="E148" t="inlineStr">
        <is>
          <t>8/10</t>
        </is>
      </c>
      <c r="F148" t="inlineStr">
        <is>
          <t>מפה לווין דירוגי השכנים תחושת קהילה 8/10 נקיון ותחזוקה 10/10</t>
        </is>
      </c>
      <c r="G148" t="inlineStr">
        <is>
          <t>תואם</t>
        </is>
      </c>
    </row>
    <row r="149">
      <c r="A149" t="inlineStr">
        <is>
          <t>מדלן</t>
        </is>
      </c>
      <c r="B149" t="inlineStr">
        <is>
          <t>kRFsECmgoCM</t>
        </is>
      </c>
      <c r="C149" s="3" t="str">
        <f>HYPERLINK("https://www.madlan.co.il/listings/kRFsECmgoCM","https://www.madlan.co.il/listings/kRFsECmgoCM")</f>
        <v>https://www.madlan.co.il/listings/kRFsECmgoCM</v>
      </c>
      <c r="D149" t="inlineStr">
        <is>
          <t>בתי ספר (מתוך 10)</t>
        </is>
      </c>
      <c r="E149" t="inlineStr">
        <is>
          <t>8/10</t>
        </is>
      </c>
      <c r="F149" t="inlineStr">
        <is>
          <t>8/10 נקיון ותחזוקה 10/10 בתי ספר 8/10 תחבורה ציבורית 7/10</t>
        </is>
      </c>
      <c r="G149" t="inlineStr">
        <is>
          <t>תואם</t>
        </is>
      </c>
    </row>
    <row r="150">
      <c r="A150" t="inlineStr">
        <is>
          <t>מדלן</t>
        </is>
      </c>
      <c r="B150" t="inlineStr">
        <is>
          <t>kRFsECmgoCM</t>
        </is>
      </c>
      <c r="C150" s="3" t="str">
        <f>HYPERLINK("https://www.madlan.co.il/listings/kRFsECmgoCM","https://www.madlan.co.il/listings/kRFsECmgoCM")</f>
        <v>https://www.madlan.co.il/listings/kRFsECmgoCM</v>
      </c>
      <c r="D150" t="inlineStr">
        <is>
          <t>תחבורה ציבורית (מתוך 10)</t>
        </is>
      </c>
      <c r="E150" t="inlineStr">
        <is>
          <t>7/10</t>
        </is>
      </c>
      <c r="F150" t="inlineStr">
        <is>
          <t>חזוקה 10/10 בתי ספר 8/10 תחבורה ציבורית 7/10 קניות וסידורים 9/10</t>
        </is>
      </c>
      <c r="G150" t="inlineStr">
        <is>
          <t>תואם</t>
        </is>
      </c>
    </row>
    <row r="151">
      <c r="A151" t="inlineStr">
        <is>
          <t>מדלן</t>
        </is>
      </c>
      <c r="B151" t="inlineStr">
        <is>
          <t>nhoYGsZR6Gz</t>
        </is>
      </c>
      <c r="C151" s="3" t="str">
        <f>HYPERLINK("https://www.madlan.co.il/listings/nhoYGsZR6Gz","https://www.madlan.co.il/listings/nhoYGsZR6Gz")</f>
        <v>https://www.madlan.co.il/listings/nhoYGsZR6Gz</v>
      </c>
      <c r="D151" t="inlineStr">
        <is>
          <t>מחיר מבוקש (₪)</t>
        </is>
      </c>
      <c r="E151" t="inlineStr">
        <is>
          <t>4,190,000</t>
        </is>
      </c>
      <c r="F151" t="inlineStr">
        <is>
          <t>מים לכל התמונות · 6 4,190,000 ₪ 4 חדרים 3 קומה 85</t>
        </is>
      </c>
      <c r="G151" t="inlineStr">
        <is>
          <t>תואם</t>
        </is>
      </c>
    </row>
    <row r="152">
      <c r="A152" t="inlineStr">
        <is>
          <t>מדלן</t>
        </is>
      </c>
      <c r="B152" t="inlineStr">
        <is>
          <t>nhoYGsZR6Gz</t>
        </is>
      </c>
      <c r="C152" s="3" t="str">
        <f>HYPERLINK("https://www.madlan.co.il/listings/nhoYGsZR6Gz","https://www.madlan.co.il/listings/nhoYGsZR6Gz")</f>
        <v>https://www.madlan.co.il/listings/nhoYGsZR6Gz</v>
      </c>
      <c r="D152" t="inlineStr">
        <is>
          <t>עיר</t>
        </is>
      </c>
      <c r="E152" t="inlineStr">
        <is>
          <t>תל אביב יפו</t>
        </is>
      </c>
      <c r="F152" t="inlineStr">
        <is>
          <t>״ר דרך יפו 11, נגה, תל אביב יפו דירה למכירה מתיווך</t>
        </is>
      </c>
      <c r="G152" t="inlineStr">
        <is>
          <t>תואם</t>
        </is>
      </c>
    </row>
    <row r="153">
      <c r="A153" t="inlineStr">
        <is>
          <t>מדלן</t>
        </is>
      </c>
      <c r="B153" t="inlineStr">
        <is>
          <t>nhoYGsZR6Gz</t>
        </is>
      </c>
      <c r="C153" s="3" t="str">
        <f>HYPERLINK("https://www.madlan.co.il/listings/nhoYGsZR6Gz","https://www.madlan.co.il/listings/nhoYGsZR6Gz")</f>
        <v>https://www.madlan.co.il/listings/nhoYGsZR6Gz</v>
      </c>
      <c r="D153" t="inlineStr">
        <is>
          <t>רחוב</t>
        </is>
      </c>
      <c r="E153" t="inlineStr">
        <is>
          <t>דרך יפו</t>
        </is>
      </c>
      <c r="F153" t="inlineStr">
        <is>
          <t>חדרים 3 קומה 85 מ״ר דרך יפו 11, נגה, תל אביב יפ</t>
        </is>
      </c>
      <c r="G153" t="inlineStr">
        <is>
          <t>תואם</t>
        </is>
      </c>
    </row>
    <row r="154">
      <c r="A154" t="inlineStr">
        <is>
          <t>מדלן</t>
        </is>
      </c>
      <c r="B154" t="inlineStr">
        <is>
          <t>nhoYGsZR6Gz</t>
        </is>
      </c>
      <c r="C154" s="3" t="str">
        <f>HYPERLINK("https://www.madlan.co.il/listings/nhoYGsZR6Gz","https://www.madlan.co.il/listings/nhoYGsZR6Gz")</f>
        <v>https://www.madlan.co.il/listings/nhoYGsZR6Gz</v>
      </c>
      <c r="D154" t="inlineStr">
        <is>
          <t>חדרים בכותרת</t>
        </is>
      </c>
      <c r="E154" t="inlineStr">
        <is>
          <t>4</t>
        </is>
      </c>
      <c r="F154" t="inlineStr">
        <is>
          <t>תמונות · 6 4,190,000 ₪ 4 חדרים 3 קומה 85 מ״ר דרך יפו 11</t>
        </is>
      </c>
      <c r="G154" t="inlineStr">
        <is>
          <t>תואם</t>
        </is>
      </c>
    </row>
    <row r="155">
      <c r="A155" t="inlineStr">
        <is>
          <t>מדלן</t>
        </is>
      </c>
      <c r="B155" t="inlineStr">
        <is>
          <t>nhoYGsZR6Gz</t>
        </is>
      </c>
      <c r="C155" s="3" t="str">
        <f>HYPERLINK("https://www.madlan.co.il/listings/nhoYGsZR6Gz","https://www.madlan.co.il/listings/nhoYGsZR6Gz")</f>
        <v>https://www.madlan.co.il/listings/nhoYGsZR6Gz</v>
      </c>
      <c r="D155" t="inlineStr">
        <is>
          <t>שטח בכותרת (מ״ר)</t>
        </is>
      </c>
      <c r="E155" t="inlineStr">
        <is>
          <t>85</t>
        </is>
      </c>
      <c r="F155" t="inlineStr">
        <is>
          <t>חדרים בבניין לשימור, 85 מ"ר + 2 מרפסות כ-10 מ"ר קומה</t>
        </is>
      </c>
      <c r="G155" t="inlineStr">
        <is>
          <t>תואם</t>
        </is>
      </c>
    </row>
    <row r="156">
      <c r="A156" t="inlineStr">
        <is>
          <t>מדלן</t>
        </is>
      </c>
      <c r="B156" t="inlineStr">
        <is>
          <t>nhoYGsZR6Gz</t>
        </is>
      </c>
      <c r="C156" s="3" t="str">
        <f>HYPERLINK("https://www.madlan.co.il/listings/nhoYGsZR6Gz","https://www.madlan.co.il/listings/nhoYGsZR6Gz")</f>
        <v>https://www.madlan.co.il/listings/nhoYGsZR6Gz</v>
      </c>
      <c r="D156" t="inlineStr">
        <is>
          <t>קומה</t>
        </is>
      </c>
      <c r="E156" t="inlineStr">
        <is>
          <t>3</t>
        </is>
      </c>
      <c r="F156" t="inlineStr">
        <is>
          <t>6 4,190,000 ₪ 4 חדרים 3 קומה 85 מ״ר דרך יפו 11, נגה,</t>
        </is>
      </c>
      <c r="G156" t="inlineStr">
        <is>
          <t>תואם</t>
        </is>
      </c>
    </row>
    <row r="157">
      <c r="A157" t="inlineStr">
        <is>
          <t>מדלן</t>
        </is>
      </c>
      <c r="B157" t="inlineStr">
        <is>
          <t>nhoYGsZR6Gz</t>
        </is>
      </c>
      <c r="C157" s="3" t="str">
        <f>HYPERLINK("https://www.madlan.co.il/listings/nhoYGsZR6Gz","https://www.madlan.co.il/listings/nhoYGsZR6Gz")</f>
        <v>https://www.madlan.co.il/listings/nhoYGsZR6Gz</v>
      </c>
      <c r="D157" t="inlineStr">
        <is>
          <t>תחושת קהילה (מתוך 10)</t>
        </is>
      </c>
      <c r="E157" t="inlineStr">
        <is>
          <t>10/10</t>
        </is>
      </c>
      <c r="F157" t="inlineStr">
        <is>
          <t>מפה לווין דירוגי השכנים תחושת קהילה 10/10 נקיון ותחזוקה 7/10</t>
        </is>
      </c>
      <c r="G157" t="inlineStr">
        <is>
          <t>תואם</t>
        </is>
      </c>
    </row>
    <row r="158">
      <c r="A158" t="inlineStr">
        <is>
          <t>מדלן</t>
        </is>
      </c>
      <c r="B158" t="inlineStr">
        <is>
          <t>nhoYGsZR6Gz</t>
        </is>
      </c>
      <c r="C158" s="3" t="str">
        <f>HYPERLINK("https://www.madlan.co.il/listings/nhoYGsZR6Gz","https://www.madlan.co.il/listings/nhoYGsZR6Gz")</f>
        <v>https://www.madlan.co.il/listings/nhoYGsZR6Gz</v>
      </c>
      <c r="D158" t="inlineStr">
        <is>
          <t>בתי ספר (מתוך 10)</t>
        </is>
      </c>
      <c r="E158" t="inlineStr">
        <is>
          <t>9/10</t>
        </is>
      </c>
      <c r="F158" t="inlineStr">
        <is>
          <t>10/10 נקיון ותחזוקה 7/10 בתי ספר 9/10 תחבורה ציבורית 10/1</t>
        </is>
      </c>
      <c r="G158" t="inlineStr">
        <is>
          <t>תואם</t>
        </is>
      </c>
    </row>
    <row r="159">
      <c r="A159" t="inlineStr">
        <is>
          <t>מדלן</t>
        </is>
      </c>
      <c r="B159" t="inlineStr">
        <is>
          <t>nhoYGsZR6Gz</t>
        </is>
      </c>
      <c r="C159" s="3" t="str">
        <f>HYPERLINK("https://www.madlan.co.il/listings/nhoYGsZR6Gz","https://www.madlan.co.il/listings/nhoYGsZR6Gz")</f>
        <v>https://www.madlan.co.il/listings/nhoYGsZR6Gz</v>
      </c>
      <c r="D159" t="inlineStr">
        <is>
          <t>תחבורה ציבורית (מתוך 10)</t>
        </is>
      </c>
      <c r="E159" t="inlineStr">
        <is>
          <t>10/10</t>
        </is>
      </c>
      <c r="F159" t="inlineStr">
        <is>
          <t>תחזוקה 7/10 בתי ספר 9/10 תחבורה ציבורית 10/10 קניות וסידורים 10/</t>
        </is>
      </c>
      <c r="G159" t="inlineStr">
        <is>
          <t>תואם</t>
        </is>
      </c>
    </row>
    <row r="160">
      <c r="A160" t="inlineStr">
        <is>
          <t>מדלן</t>
        </is>
      </c>
      <c r="B160" t="inlineStr">
        <is>
          <t>oVkV3yZLF1f</t>
        </is>
      </c>
      <c r="C160" s="3" t="str">
        <f>HYPERLINK("https://www.madlan.co.il/listings/oVkV3yZLF1f","https://www.madlan.co.il/listings/oVkV3yZLF1f")</f>
        <v>https://www.madlan.co.il/listings/oVkV3yZLF1f</v>
      </c>
      <c r="D160" t="inlineStr">
        <is>
          <t>מחיר מבוקש (₪)</t>
        </is>
      </c>
      <c r="E160" t="inlineStr">
        <is>
          <t>3,500,000</t>
        </is>
      </c>
      <c r="F160" t="inlineStr">
        <is>
          <t>ים לכל התמונות · 20 3,500,000 ₪ 4 חדרים 8 קומה 10</t>
        </is>
      </c>
      <c r="G160" t="inlineStr">
        <is>
          <t>תואם</t>
        </is>
      </c>
    </row>
    <row r="161">
      <c r="A161" t="inlineStr">
        <is>
          <t>מדלן</t>
        </is>
      </c>
      <c r="B161" t="inlineStr">
        <is>
          <t>oVkV3yZLF1f</t>
        </is>
      </c>
      <c r="C161" s="3" t="str">
        <f>HYPERLINK("https://www.madlan.co.il/listings/oVkV3yZLF1f","https://www.madlan.co.il/listings/oVkV3yZLF1f")</f>
        <v>https://www.madlan.co.il/listings/oVkV3yZLF1f</v>
      </c>
      <c r="D161" t="inlineStr">
        <is>
          <t>עיר</t>
        </is>
      </c>
      <c r="E161" t="inlineStr">
        <is>
          <t>בת ים</t>
        </is>
      </c>
      <c r="F161" t="inlineStr">
        <is>
          <t>דולפין , מרכז העיר, בת ים דירת גג למכירה מתיו</t>
        </is>
      </c>
      <c r="G161" t="inlineStr">
        <is>
          <t>תואם</t>
        </is>
      </c>
    </row>
    <row r="162">
      <c r="A162" t="inlineStr">
        <is>
          <t>מדלן</t>
        </is>
      </c>
      <c r="B162" t="inlineStr">
        <is>
          <t>oVkV3yZLF1f</t>
        </is>
      </c>
      <c r="C162" s="3" t="str">
        <f>HYPERLINK("https://www.madlan.co.il/listings/oVkV3yZLF1f","https://www.madlan.co.il/listings/oVkV3yZLF1f")</f>
        <v>https://www.madlan.co.il/listings/oVkV3yZLF1f</v>
      </c>
      <c r="D162" t="inlineStr">
        <is>
          <t>רחוב</t>
        </is>
      </c>
      <c r="E162" t="inlineStr">
        <is>
          <t>דולפין</t>
        </is>
      </c>
      <c r="F162" t="inlineStr">
        <is>
          <t>דרים 8 קומה 105 מ״ר דולפין , מרכז העיר, בת ים</t>
        </is>
      </c>
      <c r="G162" t="inlineStr">
        <is>
          <t>תואם</t>
        </is>
      </c>
    </row>
    <row r="163">
      <c r="A163" t="inlineStr">
        <is>
          <t>מדלן</t>
        </is>
      </c>
      <c r="B163" t="inlineStr">
        <is>
          <t>oVkV3yZLF1f</t>
        </is>
      </c>
      <c r="C163" s="3" t="str">
        <f>HYPERLINK("https://www.madlan.co.il/listings/oVkV3yZLF1f","https://www.madlan.co.il/listings/oVkV3yZLF1f")</f>
        <v>https://www.madlan.co.il/listings/oVkV3yZLF1f</v>
      </c>
      <c r="D163" t="inlineStr">
        <is>
          <t>חדרים בכותרת</t>
        </is>
      </c>
      <c r="E163" t="inlineStr">
        <is>
          <t>4</t>
        </is>
      </c>
      <c r="F163" t="inlineStr">
        <is>
          <t>מונות · 20 3,500,000 ₪ 4 חדרים 8 קומה 105 מ״ר דולפין ,</t>
        </is>
      </c>
      <c r="G163" t="inlineStr">
        <is>
          <t>תואם</t>
        </is>
      </c>
    </row>
    <row r="164">
      <c r="A164" t="inlineStr">
        <is>
          <t>מדלן</t>
        </is>
      </c>
      <c r="B164" t="inlineStr">
        <is>
          <t>oVkV3yZLF1f</t>
        </is>
      </c>
      <c r="C164" s="3" t="str">
        <f>HYPERLINK("https://www.madlan.co.il/listings/oVkV3yZLF1f","https://www.madlan.co.il/listings/oVkV3yZLF1f")</f>
        <v>https://www.madlan.co.il/listings/oVkV3yZLF1f</v>
      </c>
      <c r="D164" t="inlineStr">
        <is>
          <t>שטח בכותרת (מ״ר)</t>
        </is>
      </c>
      <c r="E164" t="inlineStr">
        <is>
          <t>105</t>
        </is>
      </c>
      <c r="F164" t="inlineStr">
        <is>
          <t>000 ₪ 4 חדרים 8 קומה 105 מ״ר דולפין , מרכז העיר, בת י</t>
        </is>
      </c>
      <c r="G164" t="inlineStr">
        <is>
          <t>תואם</t>
        </is>
      </c>
    </row>
    <row r="165">
      <c r="A165" t="inlineStr">
        <is>
          <t>מדלן</t>
        </is>
      </c>
      <c r="B165" t="inlineStr">
        <is>
          <t>oVkV3yZLF1f</t>
        </is>
      </c>
      <c r="C165" s="3" t="str">
        <f>HYPERLINK("https://www.madlan.co.il/listings/oVkV3yZLF1f","https://www.madlan.co.il/listings/oVkV3yZLF1f")</f>
        <v>https://www.madlan.co.il/listings/oVkV3yZLF1f</v>
      </c>
      <c r="D165" t="inlineStr">
        <is>
          <t>קומה</t>
        </is>
      </c>
      <c r="E165" t="inlineStr">
        <is>
          <t>8</t>
        </is>
      </c>
      <c r="F165" t="inlineStr">
        <is>
          <t>20 3,500,000 ₪ 4 חדרים 8 קומה 105 מ״ר דולפין , מרכז הע</t>
        </is>
      </c>
      <c r="G165" t="inlineStr">
        <is>
          <t>תואם</t>
        </is>
      </c>
    </row>
    <row r="166">
      <c r="A166" t="inlineStr">
        <is>
          <t>מדלן</t>
        </is>
      </c>
      <c r="B166" t="inlineStr">
        <is>
          <t>oVkV3yZLF1f</t>
        </is>
      </c>
      <c r="C166" s="3" t="str">
        <f>HYPERLINK("https://www.madlan.co.il/listings/oVkV3yZLF1f","https://www.madlan.co.il/listings/oVkV3yZLF1f")</f>
        <v>https://www.madlan.co.il/listings/oVkV3yZLF1f</v>
      </c>
      <c r="D166" t="inlineStr">
        <is>
          <t>תחושת קהילה (מתוך 10)</t>
        </is>
      </c>
      <c r="E166" t="inlineStr">
        <is>
          <t>5/10</t>
        </is>
      </c>
      <c r="F166" t="inlineStr">
        <is>
          <t>מפה לווין דירוגי השכנים תחושת קהילה 5/10 נקיון ותחזוקה 7/10</t>
        </is>
      </c>
      <c r="G166" t="inlineStr">
        <is>
          <t>תואם</t>
        </is>
      </c>
    </row>
    <row r="167">
      <c r="A167" t="inlineStr">
        <is>
          <t>מדלן</t>
        </is>
      </c>
      <c r="B167" t="inlineStr">
        <is>
          <t>oVkV3yZLF1f</t>
        </is>
      </c>
      <c r="C167" s="3" t="str">
        <f>HYPERLINK("https://www.madlan.co.il/listings/oVkV3yZLF1f","https://www.madlan.co.il/listings/oVkV3yZLF1f")</f>
        <v>https://www.madlan.co.il/listings/oVkV3yZLF1f</v>
      </c>
      <c r="D167" t="inlineStr">
        <is>
          <t>בתי ספר (מתוך 10)</t>
        </is>
      </c>
      <c r="E167" t="inlineStr">
        <is>
          <t>9/10</t>
        </is>
      </c>
      <c r="F167" t="inlineStr">
        <is>
          <t>5/10 נקיון ותחזוקה 7/10 בתי ספר 9/10 תחבורה ציבורית 9/10</t>
        </is>
      </c>
      <c r="G167" t="inlineStr">
        <is>
          <t>תואם</t>
        </is>
      </c>
    </row>
    <row r="168">
      <c r="A168" t="inlineStr">
        <is>
          <t>מדלן</t>
        </is>
      </c>
      <c r="B168" t="inlineStr">
        <is>
          <t>oVkV3yZLF1f</t>
        </is>
      </c>
      <c r="C168" s="3" t="str">
        <f>HYPERLINK("https://www.madlan.co.il/listings/oVkV3yZLF1f","https://www.madlan.co.il/listings/oVkV3yZLF1f")</f>
        <v>https://www.madlan.co.il/listings/oVkV3yZLF1f</v>
      </c>
      <c r="D168" t="inlineStr">
        <is>
          <t>תחבורה ציבורית (מתוך 10)</t>
        </is>
      </c>
      <c r="E168" t="inlineStr">
        <is>
          <t>9/10</t>
        </is>
      </c>
      <c r="F168" t="inlineStr">
        <is>
          <t>תחזוקה 7/10 בתי ספר 9/10 תחבורה ציבורית 9/10 קניות וסידורים 8/10</t>
        </is>
      </c>
      <c r="G168" t="inlineStr">
        <is>
          <t>תואם</t>
        </is>
      </c>
    </row>
    <row r="169">
      <c r="A169" t="inlineStr">
        <is>
          <t>מדלן</t>
        </is>
      </c>
      <c r="B169" t="inlineStr">
        <is>
          <t>q5pST9b9sR7</t>
        </is>
      </c>
      <c r="C169" s="3" t="str">
        <f>HYPERLINK("https://www.madlan.co.il/listings/q5pST9b9sR7","https://www.madlan.co.il/listings/q5pST9b9sR7")</f>
        <v>https://www.madlan.co.il/listings/q5pST9b9sR7</v>
      </c>
      <c r="D169" t="inlineStr">
        <is>
          <t>מחיר מבוקש (₪)</t>
        </is>
      </c>
      <c r="E169" t="inlineStr">
        <is>
          <t>1,050,000</t>
        </is>
      </c>
      <c r="F169" t="inlineStr">
        <is>
          <t>נות · 6 1,190,000 ₪ 1,050,000 ₪ 3 חדרים 2 קומה 75</t>
        </is>
      </c>
      <c r="G169" t="inlineStr">
        <is>
          <t>תואם</t>
        </is>
      </c>
    </row>
    <row r="170">
      <c r="A170" t="inlineStr">
        <is>
          <t>מדלן</t>
        </is>
      </c>
      <c r="B170" t="inlineStr">
        <is>
          <t>q5pST9b9sR7</t>
        </is>
      </c>
      <c r="C170" s="3" t="str">
        <f>HYPERLINK("https://www.madlan.co.il/listings/q5pST9b9sR7","https://www.madlan.co.il/listings/q5pST9b9sR7")</f>
        <v>https://www.madlan.co.il/listings/q5pST9b9sR7</v>
      </c>
      <c r="D170" t="inlineStr">
        <is>
          <t>עיר</t>
        </is>
      </c>
      <c r="E170" t="inlineStr">
        <is>
          <t>חיפה</t>
        </is>
      </c>
      <c r="F170" t="inlineStr">
        <is>
          <t>ר הס 17, הדר עליון, חיפה דירה למכירה מתיווך</t>
        </is>
      </c>
      <c r="G170" t="inlineStr">
        <is>
          <t>תואם</t>
        </is>
      </c>
    </row>
    <row r="171">
      <c r="A171" t="inlineStr">
        <is>
          <t>מדלן</t>
        </is>
      </c>
      <c r="B171" t="inlineStr">
        <is>
          <t>q5pST9b9sR7</t>
        </is>
      </c>
      <c r="C171" s="3" t="str">
        <f>HYPERLINK("https://www.madlan.co.il/listings/q5pST9b9sR7","https://www.madlan.co.il/listings/q5pST9b9sR7")</f>
        <v>https://www.madlan.co.il/listings/q5pST9b9sR7</v>
      </c>
      <c r="D171" t="inlineStr">
        <is>
          <t>רחוב</t>
        </is>
      </c>
      <c r="E171" t="inlineStr">
        <is>
          <t>הס</t>
        </is>
      </c>
      <c r="F171" t="inlineStr">
        <is>
          <t>חדרים 2 קומה 75 מ״ר הס 17, הדר עליון, חיפה</t>
        </is>
      </c>
      <c r="G171" t="inlineStr">
        <is>
          <t>תואם</t>
        </is>
      </c>
    </row>
    <row r="172">
      <c r="A172" t="inlineStr">
        <is>
          <t>מדלן</t>
        </is>
      </c>
      <c r="B172" t="inlineStr">
        <is>
          <t>q5pST9b9sR7</t>
        </is>
      </c>
      <c r="C172" s="3" t="str">
        <f>HYPERLINK("https://www.madlan.co.il/listings/q5pST9b9sR7","https://www.madlan.co.il/listings/q5pST9b9sR7")</f>
        <v>https://www.madlan.co.il/listings/q5pST9b9sR7</v>
      </c>
      <c r="D172" t="inlineStr">
        <is>
          <t>חדרים בכותרת</t>
        </is>
      </c>
      <c r="E172" t="inlineStr">
        <is>
          <t>3</t>
        </is>
      </c>
      <c r="F172" t="inlineStr">
        <is>
          <t>,190,000 ₪ 1,050,000 ₪ 3 חדרים 2 קומה 75 מ״ר הס 17, הדר</t>
        </is>
      </c>
      <c r="G172" t="inlineStr">
        <is>
          <t>תואם</t>
        </is>
      </c>
    </row>
    <row r="173">
      <c r="A173" t="inlineStr">
        <is>
          <t>מדלן</t>
        </is>
      </c>
      <c r="B173" t="inlineStr">
        <is>
          <t>q5pST9b9sR7</t>
        </is>
      </c>
      <c r="C173" s="3" t="str">
        <f>HYPERLINK("https://www.madlan.co.il/listings/q5pST9b9sR7","https://www.madlan.co.il/listings/q5pST9b9sR7")</f>
        <v>https://www.madlan.co.il/listings/q5pST9b9sR7</v>
      </c>
      <c r="D173" t="inlineStr">
        <is>
          <t>שטח בכותרת (מ״ר)</t>
        </is>
      </c>
      <c r="E173" t="inlineStr">
        <is>
          <t>75</t>
        </is>
      </c>
      <c r="F173" t="inlineStr">
        <is>
          <t>ה להשקעה או מגורים, כ-75 מ"ר, מתאימה לחלוקה ל 3 יחידו</t>
        </is>
      </c>
      <c r="G173" t="inlineStr">
        <is>
          <t>תואם</t>
        </is>
      </c>
    </row>
    <row r="174">
      <c r="A174" t="inlineStr">
        <is>
          <t>מדלן</t>
        </is>
      </c>
      <c r="B174" t="inlineStr">
        <is>
          <t>q5pST9b9sR7</t>
        </is>
      </c>
      <c r="C174" s="3" t="str">
        <f>HYPERLINK("https://www.madlan.co.il/listings/q5pST9b9sR7","https://www.madlan.co.il/listings/q5pST9b9sR7")</f>
        <v>https://www.madlan.co.il/listings/q5pST9b9sR7</v>
      </c>
      <c r="D174" t="inlineStr">
        <is>
          <t>קומה</t>
        </is>
      </c>
      <c r="E174" t="inlineStr">
        <is>
          <t>2</t>
        </is>
      </c>
      <c r="F174" t="inlineStr">
        <is>
          <t>₪ 1,050,000 ₪ 3 חדרים 2 קומה 75 מ״ר הס 17, הדר עליון,</t>
        </is>
      </c>
      <c r="G174" t="inlineStr">
        <is>
          <t>תואם</t>
        </is>
      </c>
    </row>
    <row r="175">
      <c r="A175" t="inlineStr">
        <is>
          <t>מדלן</t>
        </is>
      </c>
      <c r="B175" t="inlineStr">
        <is>
          <t>q5pST9b9sR7</t>
        </is>
      </c>
      <c r="C175" s="3" t="str">
        <f>HYPERLINK("https://www.madlan.co.il/listings/q5pST9b9sR7","https://www.madlan.co.il/listings/q5pST9b9sR7")</f>
        <v>https://www.madlan.co.il/listings/q5pST9b9sR7</v>
      </c>
      <c r="D175" t="inlineStr">
        <is>
          <t>תחושת קהילה (מתוך 10)</t>
        </is>
      </c>
      <c r="E175" t="inlineStr">
        <is>
          <t>7/10</t>
        </is>
      </c>
      <c r="F175" t="inlineStr">
        <is>
          <t>נבנה 1960 דירוגי השכנים תחושת קהילה 7/10 נקיון ותחזוקה 5/10</t>
        </is>
      </c>
      <c r="G175" t="inlineStr">
        <is>
          <t>תואם</t>
        </is>
      </c>
    </row>
    <row r="176">
      <c r="A176" t="inlineStr">
        <is>
          <t>מדלן</t>
        </is>
      </c>
      <c r="B176" t="inlineStr">
        <is>
          <t>q5pST9b9sR7</t>
        </is>
      </c>
      <c r="C176" s="3" t="str">
        <f>HYPERLINK("https://www.madlan.co.il/listings/q5pST9b9sR7","https://www.madlan.co.il/listings/q5pST9b9sR7")</f>
        <v>https://www.madlan.co.il/listings/q5pST9b9sR7</v>
      </c>
      <c r="D176" t="inlineStr">
        <is>
          <t>בתי ספר (מתוך 10)</t>
        </is>
      </c>
      <c r="E176" t="inlineStr">
        <is>
          <t>7/10</t>
        </is>
      </c>
      <c r="F176" t="inlineStr">
        <is>
          <t>7/10 נקיון ותחזוקה 5/10 בתי ספר 7/10 תחבורה ציבורית 9/10</t>
        </is>
      </c>
      <c r="G176" t="inlineStr">
        <is>
          <t>תואם</t>
        </is>
      </c>
    </row>
    <row r="177">
      <c r="A177" t="inlineStr">
        <is>
          <t>מדלן</t>
        </is>
      </c>
      <c r="B177" t="inlineStr">
        <is>
          <t>q5pST9b9sR7</t>
        </is>
      </c>
      <c r="C177" s="3" t="str">
        <f>HYPERLINK("https://www.madlan.co.il/listings/q5pST9b9sR7","https://www.madlan.co.il/listings/q5pST9b9sR7")</f>
        <v>https://www.madlan.co.il/listings/q5pST9b9sR7</v>
      </c>
      <c r="D177" t="inlineStr">
        <is>
          <t>תחבורה ציבורית (מתוך 10)</t>
        </is>
      </c>
      <c r="E177" t="inlineStr">
        <is>
          <t>9/10</t>
        </is>
      </c>
      <c r="F177" t="inlineStr">
        <is>
          <t>תחזוקה 5/10 בתי ספר 7/10 תחבורה ציבורית 9/10 קניות וסידורים 7/10</t>
        </is>
      </c>
      <c r="G177" t="inlineStr">
        <is>
          <t>תואם</t>
        </is>
      </c>
    </row>
    <row r="178">
      <c r="A178" t="inlineStr">
        <is>
          <t>מדלן</t>
        </is>
      </c>
      <c r="B178" t="inlineStr">
        <is>
          <t>rQW9JwAtKjJ</t>
        </is>
      </c>
      <c r="C178" s="3" t="str">
        <f>HYPERLINK("https://www.madlan.co.il/listings/rQW9JwAtKjJ","https://www.madlan.co.il/listings/rQW9JwAtKjJ")</f>
        <v>https://www.madlan.co.il/listings/rQW9JwAtKjJ</v>
      </c>
      <c r="D178" t="inlineStr">
        <is>
          <t>מחיר מבוקש (₪)</t>
        </is>
      </c>
      <c r="E178" t="inlineStr">
        <is>
          <t>1,149,000</t>
        </is>
      </c>
      <c r="F178" t="inlineStr">
        <is>
          <t>מים לכל התמונות · 9 1,149,000 ₪ 3 חדרים 4 קומה 10</t>
        </is>
      </c>
      <c r="G178" t="inlineStr">
        <is>
          <t>תואם</t>
        </is>
      </c>
    </row>
    <row r="179">
      <c r="A179" t="inlineStr">
        <is>
          <t>מדלן</t>
        </is>
      </c>
      <c r="B179" t="inlineStr">
        <is>
          <t>rQW9JwAtKjJ</t>
        </is>
      </c>
      <c r="C179" s="3" t="str">
        <f>HYPERLINK("https://www.madlan.co.il/listings/rQW9JwAtKjJ","https://www.madlan.co.il/listings/rQW9JwAtKjJ")</f>
        <v>https://www.madlan.co.il/listings/rQW9JwAtKjJ</v>
      </c>
      <c r="D179" t="inlineStr">
        <is>
          <t>עיר</t>
        </is>
      </c>
      <c r="E179" t="inlineStr">
        <is>
          <t>באר שבע</t>
        </is>
      </c>
      <c r="F179" t="inlineStr">
        <is>
          <t>שינדלר 6, רמות ב', באר שבע דירה למכירה מתיווך</t>
        </is>
      </c>
      <c r="G179" t="inlineStr">
        <is>
          <t>תואם</t>
        </is>
      </c>
    </row>
    <row r="180">
      <c r="A180" t="inlineStr">
        <is>
          <t>מדלן</t>
        </is>
      </c>
      <c r="B180" t="inlineStr">
        <is>
          <t>rQW9JwAtKjJ</t>
        </is>
      </c>
      <c r="C180" s="3" t="str">
        <f>HYPERLINK("https://www.madlan.co.il/listings/rQW9JwAtKjJ","https://www.madlan.co.il/listings/rQW9JwAtKjJ")</f>
        <v>https://www.madlan.co.il/listings/rQW9JwAtKjJ</v>
      </c>
      <c r="D180" t="inlineStr">
        <is>
          <t>רחוב</t>
        </is>
      </c>
      <c r="E180" t="inlineStr">
        <is>
          <t>אוסקר שינדלר</t>
        </is>
      </c>
      <c r="F180" t="inlineStr">
        <is>
          <t>דרים 4 קומה 105 מ״ר אוסקר שינדלר 6, רמות ב', באר שבע</t>
        </is>
      </c>
      <c r="G180" t="inlineStr">
        <is>
          <t>תואם</t>
        </is>
      </c>
    </row>
    <row r="181">
      <c r="A181" t="inlineStr">
        <is>
          <t>מדלן</t>
        </is>
      </c>
      <c r="B181" t="inlineStr">
        <is>
          <t>rQW9JwAtKjJ</t>
        </is>
      </c>
      <c r="C181" s="3" t="str">
        <f>HYPERLINK("https://www.madlan.co.il/listings/rQW9JwAtKjJ","https://www.madlan.co.il/listings/rQW9JwAtKjJ")</f>
        <v>https://www.madlan.co.il/listings/rQW9JwAtKjJ</v>
      </c>
      <c r="D181" t="inlineStr">
        <is>
          <t>חדרים בכותרת</t>
        </is>
      </c>
      <c r="E181" t="inlineStr">
        <is>
          <t>3</t>
        </is>
      </c>
      <c r="F181" t="inlineStr">
        <is>
          <t>תמונות · 9 1,149,000 ₪ 3 חדרים 4 קומה 105 מ״ר אוסקר שינ</t>
        </is>
      </c>
      <c r="G181" t="inlineStr">
        <is>
          <t>תואם</t>
        </is>
      </c>
    </row>
    <row r="182">
      <c r="A182" t="inlineStr">
        <is>
          <t>מדלן</t>
        </is>
      </c>
      <c r="B182" t="inlineStr">
        <is>
          <t>rQW9JwAtKjJ</t>
        </is>
      </c>
      <c r="C182" s="3" t="str">
        <f>HYPERLINK("https://www.madlan.co.il/listings/rQW9JwAtKjJ","https://www.madlan.co.il/listings/rQW9JwAtKjJ")</f>
        <v>https://www.madlan.co.il/listings/rQW9JwAtKjJ</v>
      </c>
      <c r="D182" t="inlineStr">
        <is>
          <t>שטח בכותרת (מ״ר)</t>
        </is>
      </c>
      <c r="E182" t="inlineStr">
        <is>
          <t>105</t>
        </is>
      </c>
      <c r="F182" t="inlineStr">
        <is>
          <t>שינדלר 6 | 3 חדרים | 105 מ"ר | קומה 4/5 | מחסן פרטי |</t>
        </is>
      </c>
      <c r="G182" t="inlineStr">
        <is>
          <t>תואם</t>
        </is>
      </c>
    </row>
    <row r="183">
      <c r="A183" t="inlineStr">
        <is>
          <t>מדלן</t>
        </is>
      </c>
      <c r="B183" t="inlineStr">
        <is>
          <t>rQW9JwAtKjJ</t>
        </is>
      </c>
      <c r="C183" s="3" t="str">
        <f>HYPERLINK("https://www.madlan.co.il/listings/rQW9JwAtKjJ","https://www.madlan.co.il/listings/rQW9JwAtKjJ")</f>
        <v>https://www.madlan.co.il/listings/rQW9JwAtKjJ</v>
      </c>
      <c r="D183" t="inlineStr">
        <is>
          <t>קומה</t>
        </is>
      </c>
      <c r="E183" t="inlineStr">
        <is>
          <t>4</t>
        </is>
      </c>
      <c r="F183" t="inlineStr">
        <is>
          <t>9 1,149,000 ₪ 3 חדרים 4 קומה 105 מ״ר אוסקר שינדלר 6,</t>
        </is>
      </c>
      <c r="G183" t="inlineStr">
        <is>
          <t>תואם</t>
        </is>
      </c>
    </row>
    <row r="184">
      <c r="A184" t="inlineStr">
        <is>
          <t>מדלן</t>
        </is>
      </c>
      <c r="B184" t="inlineStr">
        <is>
          <t>rQW9JwAtKjJ</t>
        </is>
      </c>
      <c r="C184" s="3" t="str">
        <f>HYPERLINK("https://www.madlan.co.il/listings/rQW9JwAtKjJ","https://www.madlan.co.il/listings/rQW9JwAtKjJ")</f>
        <v>https://www.madlan.co.il/listings/rQW9JwAtKjJ</v>
      </c>
      <c r="D184" t="inlineStr">
        <is>
          <t>תחושת קהילה (מתוך 10)</t>
        </is>
      </c>
      <c r="E184" t="inlineStr">
        <is>
          <t>9/10</t>
        </is>
      </c>
      <c r="F184" t="inlineStr">
        <is>
          <t>מפה לווין דירוגי השכנים תחושת קהילה 9/10 נקיון ותחזוקה 7/10</t>
        </is>
      </c>
      <c r="G184" t="inlineStr">
        <is>
          <t>תואם</t>
        </is>
      </c>
    </row>
    <row r="185">
      <c r="A185" t="inlineStr">
        <is>
          <t>מדלן</t>
        </is>
      </c>
      <c r="B185" t="inlineStr">
        <is>
          <t>rQW9JwAtKjJ</t>
        </is>
      </c>
      <c r="C185" s="3" t="str">
        <f>HYPERLINK("https://www.madlan.co.il/listings/rQW9JwAtKjJ","https://www.madlan.co.il/listings/rQW9JwAtKjJ")</f>
        <v>https://www.madlan.co.il/listings/rQW9JwAtKjJ</v>
      </c>
      <c r="D185" t="inlineStr">
        <is>
          <t>בתי ספר (מתוך 10)</t>
        </is>
      </c>
      <c r="E185" t="inlineStr">
        <is>
          <t>9/10</t>
        </is>
      </c>
      <c r="F185" t="inlineStr">
        <is>
          <t>9/10 נקיון ותחזוקה 7/10 בתי ספר 9/10 תחבורה ציבורית 7/10</t>
        </is>
      </c>
      <c r="G185" t="inlineStr">
        <is>
          <t>תואם</t>
        </is>
      </c>
    </row>
    <row r="186">
      <c r="A186" t="inlineStr">
        <is>
          <t>מדלן</t>
        </is>
      </c>
      <c r="B186" t="inlineStr">
        <is>
          <t>rQW9JwAtKjJ</t>
        </is>
      </c>
      <c r="C186" s="3" t="str">
        <f>HYPERLINK("https://www.madlan.co.il/listings/rQW9JwAtKjJ","https://www.madlan.co.il/listings/rQW9JwAtKjJ")</f>
        <v>https://www.madlan.co.il/listings/rQW9JwAtKjJ</v>
      </c>
      <c r="D186" t="inlineStr">
        <is>
          <t>תחבורה ציבורית (מתוך 10)</t>
        </is>
      </c>
      <c r="E186" t="inlineStr">
        <is>
          <t>7/10</t>
        </is>
      </c>
      <c r="F186" t="inlineStr">
        <is>
          <t>תחזוקה 7/10 בתי ספר 9/10 תחבורה ציבורית 7/10 קניות וסידורים 9/10</t>
        </is>
      </c>
      <c r="G186" t="inlineStr">
        <is>
          <t>תואם</t>
        </is>
      </c>
    </row>
    <row r="187">
      <c r="A187" t="inlineStr">
        <is>
          <t>מדלן</t>
        </is>
      </c>
      <c r="B187" t="inlineStr">
        <is>
          <t>sozqXAwJDPt</t>
        </is>
      </c>
      <c r="C187" s="3" t="str">
        <f>HYPERLINK("https://www.madlan.co.il/listings/sozqXAwJDPt","https://www.madlan.co.il/listings/sozqXAwJDPt")</f>
        <v>https://www.madlan.co.il/listings/sozqXAwJDPt</v>
      </c>
      <c r="D187" t="inlineStr">
        <is>
          <t>מחיר מבוקש (₪)</t>
        </is>
      </c>
      <c r="E187" t="inlineStr">
        <is>
          <t>6,250,000</t>
        </is>
      </c>
      <c r="F187" t="inlineStr">
        <is>
          <t>ים לכל התמונות · 10 6,250,000 ₪ 7 חדרים קרקע קומה</t>
        </is>
      </c>
      <c r="G187" t="inlineStr">
        <is>
          <t>תואם</t>
        </is>
      </c>
    </row>
    <row r="188">
      <c r="A188" t="inlineStr">
        <is>
          <t>מדלן</t>
        </is>
      </c>
      <c r="B188" t="inlineStr">
        <is>
          <t>sozqXAwJDPt</t>
        </is>
      </c>
      <c r="C188" s="3" t="str">
        <f>HYPERLINK("https://www.madlan.co.il/listings/sozqXAwJDPt","https://www.madlan.co.il/listings/sozqXAwJDPt")</f>
        <v>https://www.madlan.co.il/listings/sozqXAwJDPt</v>
      </c>
      <c r="D188" t="inlineStr">
        <is>
          <t>עיר</t>
        </is>
      </c>
      <c r="E188" t="inlineStr">
        <is>
          <t>ראשון לציון</t>
        </is>
      </c>
      <c r="F188" t="inlineStr">
        <is>
          <t>״ר בשכונת בנות חיל, ראשון לציון בית פרטי למכירה מתי</t>
        </is>
      </c>
      <c r="G188" t="inlineStr">
        <is>
          <t>תואם</t>
        </is>
      </c>
    </row>
    <row r="189">
      <c r="A189" t="inlineStr">
        <is>
          <t>מדלן</t>
        </is>
      </c>
      <c r="B189" t="inlineStr">
        <is>
          <t>sozqXAwJDPt</t>
        </is>
      </c>
      <c r="C189" s="3" t="str">
        <f>HYPERLINK("https://www.madlan.co.il/listings/sozqXAwJDPt","https://www.madlan.co.il/listings/sozqXAwJDPt")</f>
        <v>https://www.madlan.co.il/listings/sozqXAwJDPt</v>
      </c>
      <c r="D189" t="inlineStr">
        <is>
          <t>רחוב</t>
        </is>
      </c>
      <c r="E189" t="inlineStr">
        <is>
          <t>אנה פרנק</t>
        </is>
      </c>
      <c r="F189" t="inlineStr">
        <is>
          <t>השדה לא מוצג בעמוד</t>
        </is>
      </c>
      <c r="G189" t="inlineStr">
        <is>
          <t>לא מוצג בעמוד</t>
        </is>
      </c>
    </row>
    <row r="190">
      <c r="A190" t="inlineStr">
        <is>
          <t>מדלן</t>
        </is>
      </c>
      <c r="B190" t="inlineStr">
        <is>
          <t>sozqXAwJDPt</t>
        </is>
      </c>
      <c r="C190" s="3" t="str">
        <f>HYPERLINK("https://www.madlan.co.il/listings/sozqXAwJDPt","https://www.madlan.co.il/listings/sozqXAwJDPt")</f>
        <v>https://www.madlan.co.il/listings/sozqXAwJDPt</v>
      </c>
      <c r="D190" t="inlineStr">
        <is>
          <t>חדרים בכותרת</t>
        </is>
      </c>
      <c r="E190" t="inlineStr">
        <is>
          <t>7</t>
        </is>
      </c>
      <c r="F190" t="inlineStr">
        <is>
          <t>מונות · 10 6,250,000 ₪ 7 חדרים קרקע קומה 300 מ״ר בשכונת</t>
        </is>
      </c>
      <c r="G190" t="inlineStr">
        <is>
          <t>תואם</t>
        </is>
      </c>
    </row>
    <row r="191">
      <c r="A191" t="inlineStr">
        <is>
          <t>מדלן</t>
        </is>
      </c>
      <c r="B191" t="inlineStr">
        <is>
          <t>sozqXAwJDPt</t>
        </is>
      </c>
      <c r="C191" s="3" t="str">
        <f>HYPERLINK("https://www.madlan.co.il/listings/sozqXAwJDPt","https://www.madlan.co.il/listings/sozqXAwJDPt")</f>
        <v>https://www.madlan.co.il/listings/sozqXAwJDPt</v>
      </c>
      <c r="D191" t="inlineStr">
        <is>
          <t>שטח בכותרת (מ״ר)</t>
        </is>
      </c>
      <c r="E191" t="inlineStr">
        <is>
          <t>300</t>
        </is>
      </c>
      <c r="F191" t="inlineStr">
        <is>
          <t>קע מדהים על שטח של כ 300 מ"ר, כ 280 מ"ר בנוי בשלושה מ</t>
        </is>
      </c>
      <c r="G191" t="inlineStr">
        <is>
          <t>תואם</t>
        </is>
      </c>
    </row>
    <row r="192">
      <c r="A192" t="inlineStr">
        <is>
          <t>מדלן</t>
        </is>
      </c>
      <c r="B192" t="inlineStr">
        <is>
          <t>sozqXAwJDPt</t>
        </is>
      </c>
      <c r="C192" s="3" t="str">
        <f>HYPERLINK("https://www.madlan.co.il/listings/sozqXAwJDPt","https://www.madlan.co.il/listings/sozqXAwJDPt")</f>
        <v>https://www.madlan.co.il/listings/sozqXAwJDPt</v>
      </c>
      <c r="D192" t="inlineStr">
        <is>
          <t>קומה</t>
        </is>
      </c>
      <c r="E192" t="inlineStr">
        <is>
          <t>קרקע</t>
        </is>
      </c>
      <c r="F192" t="inlineStr">
        <is>
          <t>6,250,000 ₪ 7 חדרים קרקע קומה 300 מ״ר בשכונת בנות חיל,</t>
        </is>
      </c>
      <c r="G192" t="inlineStr">
        <is>
          <t>תואם</t>
        </is>
      </c>
    </row>
    <row r="193">
      <c r="A193" t="inlineStr">
        <is>
          <t>מדלן</t>
        </is>
      </c>
      <c r="B193" t="inlineStr">
        <is>
          <t>sozqXAwJDPt</t>
        </is>
      </c>
      <c r="C193" s="3" t="str">
        <f>HYPERLINK("https://www.madlan.co.il/listings/sozqXAwJDPt","https://www.madlan.co.il/listings/sozqXAwJDPt")</f>
        <v>https://www.madlan.co.il/listings/sozqXAwJDPt</v>
      </c>
      <c r="D193" t="inlineStr">
        <is>
          <t>תחושת קהילה (מתוך 10)</t>
        </is>
      </c>
      <c r="E193" t="inlineStr">
        <is>
          <t>7/10</t>
        </is>
      </c>
      <c r="F193" t="inlineStr">
        <is>
          <t>מפה לווין דירוגי השכנים תחושת קהילה 7/10 נקיון ותחזוקה 9/10</t>
        </is>
      </c>
      <c r="G193" t="inlineStr">
        <is>
          <t>תואם</t>
        </is>
      </c>
    </row>
    <row r="194">
      <c r="A194" t="inlineStr">
        <is>
          <t>מדלן</t>
        </is>
      </c>
      <c r="B194" t="inlineStr">
        <is>
          <t>sozqXAwJDPt</t>
        </is>
      </c>
      <c r="C194" s="3" t="str">
        <f>HYPERLINK("https://www.madlan.co.il/listings/sozqXAwJDPt","https://www.madlan.co.il/listings/sozqXAwJDPt")</f>
        <v>https://www.madlan.co.il/listings/sozqXAwJDPt</v>
      </c>
      <c r="D194" t="inlineStr">
        <is>
          <t>בתי ספר (מתוך 10)</t>
        </is>
      </c>
      <c r="E194" t="inlineStr">
        <is>
          <t>9/10</t>
        </is>
      </c>
      <c r="F194" t="inlineStr">
        <is>
          <t>7/10 נקיון ותחזוקה 9/10 בתי ספר 9/10 תחבורה ציבורית 7/10</t>
        </is>
      </c>
      <c r="G194" t="inlineStr">
        <is>
          <t>תואם</t>
        </is>
      </c>
    </row>
    <row r="195">
      <c r="A195" t="inlineStr">
        <is>
          <t>מדלן</t>
        </is>
      </c>
      <c r="B195" t="inlineStr">
        <is>
          <t>sozqXAwJDPt</t>
        </is>
      </c>
      <c r="C195" s="3" t="str">
        <f>HYPERLINK("https://www.madlan.co.il/listings/sozqXAwJDPt","https://www.madlan.co.il/listings/sozqXAwJDPt")</f>
        <v>https://www.madlan.co.il/listings/sozqXAwJDPt</v>
      </c>
      <c r="D195" t="inlineStr">
        <is>
          <t>תחבורה ציבורית (מתוך 10)</t>
        </is>
      </c>
      <c r="E195" t="inlineStr">
        <is>
          <t>7/10</t>
        </is>
      </c>
      <c r="F195" t="inlineStr">
        <is>
          <t>תחזוקה 9/10 בתי ספר 9/10 תחבורה ציבורית 7/10 קניות וסידורים 5/10</t>
        </is>
      </c>
      <c r="G195" t="inlineStr">
        <is>
          <t>תואם</t>
        </is>
      </c>
    </row>
    <row r="196">
      <c r="A196" t="inlineStr">
        <is>
          <t>מדלן</t>
        </is>
      </c>
      <c r="B196" t="inlineStr">
        <is>
          <t>u4ikk8Qv9au</t>
        </is>
      </c>
      <c r="C196" s="3" t="str">
        <f>HYPERLINK("https://www.madlan.co.il/listings/u4ikk8Qv9au","https://www.madlan.co.il/listings/u4ikk8Qv9au")</f>
        <v>https://www.madlan.co.il/listings/u4ikk8Qv9au</v>
      </c>
      <c r="D196" t="inlineStr">
        <is>
          <t>מחיר מבוקש (₪)</t>
        </is>
      </c>
      <c r="E196" t="inlineStr">
        <is>
          <t>1,170,000</t>
        </is>
      </c>
      <c r="F196" t="inlineStr">
        <is>
          <t>מים לכל התמונות · 6 1,170,000 ₪ 3.5 חדרים 3 קומה</t>
        </is>
      </c>
      <c r="G196" t="inlineStr">
        <is>
          <t>תואם</t>
        </is>
      </c>
    </row>
    <row r="197">
      <c r="A197" t="inlineStr">
        <is>
          <t>מדלן</t>
        </is>
      </c>
      <c r="B197" t="inlineStr">
        <is>
          <t>u4ikk8Qv9au</t>
        </is>
      </c>
      <c r="C197" s="3" t="str">
        <f>HYPERLINK("https://www.madlan.co.il/listings/u4ikk8Qv9au","https://www.madlan.co.il/listings/u4ikk8Qv9au")</f>
        <v>https://www.madlan.co.il/listings/u4ikk8Qv9au</v>
      </c>
      <c r="D197" t="inlineStr">
        <is>
          <t>עיר</t>
        </is>
      </c>
      <c r="E197" t="inlineStr">
        <is>
          <t>רמלה</t>
        </is>
      </c>
      <c r="F197" t="inlineStr">
        <is>
          <t>מרדכי , בן גוריון, רמלה דירה למכירה מתיווך</t>
        </is>
      </c>
      <c r="G197" t="inlineStr">
        <is>
          <t>תואם</t>
        </is>
      </c>
    </row>
    <row r="198">
      <c r="A198" t="inlineStr">
        <is>
          <t>מדלן</t>
        </is>
      </c>
      <c r="B198" t="inlineStr">
        <is>
          <t>u4ikk8Qv9au</t>
        </is>
      </c>
      <c r="C198" s="3" t="str">
        <f>HYPERLINK("https://www.madlan.co.il/listings/u4ikk8Qv9au","https://www.madlan.co.il/listings/u4ikk8Qv9au")</f>
        <v>https://www.madlan.co.il/listings/u4ikk8Qv9au</v>
      </c>
      <c r="D198" t="inlineStr">
        <is>
          <t>רחוב</t>
        </is>
      </c>
      <c r="E198" t="inlineStr">
        <is>
          <t>סעדיה מרדכי</t>
        </is>
      </c>
      <c r="F198" t="inlineStr">
        <is>
          <t>חדרים 3 קומה 67 מ״ר סעדיה מרדכי , בן גוריון, רמלה ד</t>
        </is>
      </c>
      <c r="G198" t="inlineStr">
        <is>
          <t>תואם</t>
        </is>
      </c>
    </row>
    <row r="199">
      <c r="A199" t="inlineStr">
        <is>
          <t>מדלן</t>
        </is>
      </c>
      <c r="B199" t="inlineStr">
        <is>
          <t>u4ikk8Qv9au</t>
        </is>
      </c>
      <c r="C199" s="3" t="str">
        <f>HYPERLINK("https://www.madlan.co.il/listings/u4ikk8Qv9au","https://www.madlan.co.il/listings/u4ikk8Qv9au")</f>
        <v>https://www.madlan.co.il/listings/u4ikk8Qv9au</v>
      </c>
      <c r="D199" t="inlineStr">
        <is>
          <t>חדרים בכותרת</t>
        </is>
      </c>
      <c r="E199" t="inlineStr">
        <is>
          <t>3.5</t>
        </is>
      </c>
      <c r="F199" t="inlineStr">
        <is>
          <t>ונות · 6 1,170,000 ₪ 3.5 חדרים 3 קומה 67 מ״ר סעדיה מרדכ</t>
        </is>
      </c>
      <c r="G199" t="inlineStr">
        <is>
          <t>תואם</t>
        </is>
      </c>
    </row>
    <row r="200">
      <c r="A200" t="inlineStr">
        <is>
          <t>מדלן</t>
        </is>
      </c>
      <c r="B200" t="inlineStr">
        <is>
          <t>u4ikk8Qv9au</t>
        </is>
      </c>
      <c r="C200" s="3" t="str">
        <f>HYPERLINK("https://www.madlan.co.il/listings/u4ikk8Qv9au","https://www.madlan.co.il/listings/u4ikk8Qv9au")</f>
        <v>https://www.madlan.co.il/listings/u4ikk8Qv9au</v>
      </c>
      <c r="D200" t="inlineStr">
        <is>
          <t>שטח בכותרת (מ״ר)</t>
        </is>
      </c>
      <c r="E200" t="inlineStr">
        <is>
          <t>67</t>
        </is>
      </c>
      <c r="F200" t="inlineStr">
        <is>
          <t>00 ₪ 3.5 חדרים 3 קומה 67 מ״ר סעדיה מרדכי , בן גוריון,</t>
        </is>
      </c>
      <c r="G200" t="inlineStr">
        <is>
          <t>תואם</t>
        </is>
      </c>
    </row>
    <row r="201">
      <c r="A201" t="inlineStr">
        <is>
          <t>מדלן</t>
        </is>
      </c>
      <c r="B201" t="inlineStr">
        <is>
          <t>u4ikk8Qv9au</t>
        </is>
      </c>
      <c r="C201" s="3" t="str">
        <f>HYPERLINK("https://www.madlan.co.il/listings/u4ikk8Qv9au","https://www.madlan.co.il/listings/u4ikk8Qv9au")</f>
        <v>https://www.madlan.co.il/listings/u4ikk8Qv9au</v>
      </c>
      <c r="D201" t="inlineStr">
        <is>
          <t>קומה</t>
        </is>
      </c>
      <c r="E201" t="inlineStr">
        <is>
          <t>3</t>
        </is>
      </c>
      <c r="F201" t="inlineStr">
        <is>
          <t>1,170,000 ₪ 3.5 חדרים 3 קומה 67 מ״ר סעדיה מרדכי , בן</t>
        </is>
      </c>
      <c r="G201" t="inlineStr">
        <is>
          <t>תואם</t>
        </is>
      </c>
    </row>
    <row r="202">
      <c r="A202" t="inlineStr">
        <is>
          <t>מדלן</t>
        </is>
      </c>
      <c r="B202" t="inlineStr">
        <is>
          <t>u4ikk8Qv9au</t>
        </is>
      </c>
      <c r="C202" s="3" t="str">
        <f>HYPERLINK("https://www.madlan.co.il/listings/u4ikk8Qv9au","https://www.madlan.co.il/listings/u4ikk8Qv9au")</f>
        <v>https://www.madlan.co.il/listings/u4ikk8Qv9au</v>
      </c>
      <c r="D202" t="inlineStr">
        <is>
          <t>ארנונה (₪)</t>
        </is>
      </c>
      <c r="E202" t="inlineStr">
        <is>
          <t>570</t>
        </is>
      </c>
      <c r="F202" t="inlineStr">
        <is>
          <t>על עמודים כן ארנונה 570 ₪ ריהוט כולל יש טעו</t>
        </is>
      </c>
      <c r="G202" t="inlineStr">
        <is>
          <t>תואם</t>
        </is>
      </c>
    </row>
    <row r="203">
      <c r="A203" t="inlineStr">
        <is>
          <t>מדלן</t>
        </is>
      </c>
      <c r="B203" t="inlineStr">
        <is>
          <t>u4ikk8Qv9au</t>
        </is>
      </c>
      <c r="C203" s="3" t="str">
        <f>HYPERLINK("https://www.madlan.co.il/listings/u4ikk8Qv9au","https://www.madlan.co.il/listings/u4ikk8Qv9au")</f>
        <v>https://www.madlan.co.il/listings/u4ikk8Qv9au</v>
      </c>
      <c r="D203" t="inlineStr">
        <is>
          <t>תחושת קהילה (מתוך 10)</t>
        </is>
      </c>
      <c r="E203" t="inlineStr">
        <is>
          <t>7/10</t>
        </is>
      </c>
      <c r="F203" t="inlineStr">
        <is>
          <t>מפה לווין דירוגי השכנים תחושת קהילה 7/10 נקיון ותחזוקה 5/10</t>
        </is>
      </c>
      <c r="G203" t="inlineStr">
        <is>
          <t>תואם</t>
        </is>
      </c>
    </row>
    <row r="204">
      <c r="A204" t="inlineStr">
        <is>
          <t>מדלן</t>
        </is>
      </c>
      <c r="B204" t="inlineStr">
        <is>
          <t>u4ikk8Qv9au</t>
        </is>
      </c>
      <c r="C204" s="3" t="str">
        <f>HYPERLINK("https://www.madlan.co.il/listings/u4ikk8Qv9au","https://www.madlan.co.il/listings/u4ikk8Qv9au")</f>
        <v>https://www.madlan.co.il/listings/u4ikk8Qv9au</v>
      </c>
      <c r="D204" t="inlineStr">
        <is>
          <t>בתי ספר (מתוך 10)</t>
        </is>
      </c>
      <c r="E204" t="inlineStr">
        <is>
          <t>8/10</t>
        </is>
      </c>
      <c r="F204" t="inlineStr">
        <is>
          <t>7/10 נקיון ותחזוקה 5/10 בתי ספר 8/10 תחבורה ציבורית 9/10</t>
        </is>
      </c>
      <c r="G204" t="inlineStr">
        <is>
          <t>תואם</t>
        </is>
      </c>
    </row>
    <row r="205">
      <c r="A205" t="inlineStr">
        <is>
          <t>מדלן</t>
        </is>
      </c>
      <c r="B205" t="inlineStr">
        <is>
          <t>u4ikk8Qv9au</t>
        </is>
      </c>
      <c r="C205" s="3" t="str">
        <f>HYPERLINK("https://www.madlan.co.il/listings/u4ikk8Qv9au","https://www.madlan.co.il/listings/u4ikk8Qv9au")</f>
        <v>https://www.madlan.co.il/listings/u4ikk8Qv9au</v>
      </c>
      <c r="D205" t="inlineStr">
        <is>
          <t>תחבורה ציבורית (מתוך 10)</t>
        </is>
      </c>
      <c r="E205" t="inlineStr">
        <is>
          <t>9/10</t>
        </is>
      </c>
      <c r="F205" t="inlineStr">
        <is>
          <t>תחזוקה 5/10 בתי ספר 8/10 תחבורה ציבורית 9/10 קניות וסידורים 7/10</t>
        </is>
      </c>
      <c r="G205" t="inlineStr">
        <is>
          <t>תואם</t>
        </is>
      </c>
    </row>
    <row r="206">
      <c r="A206" t="inlineStr">
        <is>
          <t>מדלן</t>
        </is>
      </c>
      <c r="B206" t="inlineStr">
        <is>
          <t>ulRfLLheJLc</t>
        </is>
      </c>
      <c r="C206" s="3" t="str">
        <f>HYPERLINK("https://www.madlan.co.il/listings/ulRfLLheJLc","https://www.madlan.co.il/listings/ulRfLLheJLc")</f>
        <v>https://www.madlan.co.il/listings/ulRfLLheJLc</v>
      </c>
      <c r="D206" t="inlineStr">
        <is>
          <t>מחיר מבוקש (₪)</t>
        </is>
      </c>
      <c r="E206" t="inlineStr">
        <is>
          <t>5,390,000</t>
        </is>
      </c>
      <c r="F206" t="inlineStr">
        <is>
          <t>מים לכל התמונות · 1 5,390,000 ₪ 5 חדרים 4 קומה 14</t>
        </is>
      </c>
      <c r="G206" t="inlineStr">
        <is>
          <t>תואם</t>
        </is>
      </c>
    </row>
    <row r="207">
      <c r="A207" t="inlineStr">
        <is>
          <t>מדלן</t>
        </is>
      </c>
      <c r="B207" t="inlineStr">
        <is>
          <t>ulRfLLheJLc</t>
        </is>
      </c>
      <c r="C207" s="3" t="str">
        <f>HYPERLINK("https://www.madlan.co.il/listings/ulRfLLheJLc","https://www.madlan.co.il/listings/ulRfLLheJLc")</f>
        <v>https://www.madlan.co.il/listings/ulRfLLheJLc</v>
      </c>
      <c r="D207" t="inlineStr">
        <is>
          <t>עיר</t>
        </is>
      </c>
      <c r="E207" t="inlineStr">
        <is>
          <t>רמת השרון</t>
        </is>
      </c>
      <c r="F207" t="inlineStr">
        <is>
          <t>מ״ר בשכונת נווה גן, רמת השרון דירה למכירה מתיווך</t>
        </is>
      </c>
      <c r="G207" t="inlineStr">
        <is>
          <t>תואם</t>
        </is>
      </c>
    </row>
    <row r="208">
      <c r="A208" t="inlineStr">
        <is>
          <t>מדלן</t>
        </is>
      </c>
      <c r="B208" t="inlineStr">
        <is>
          <t>ulRfLLheJLc</t>
        </is>
      </c>
      <c r="C208" s="3" t="str">
        <f>HYPERLINK("https://www.madlan.co.il/listings/ulRfLLheJLc","https://www.madlan.co.il/listings/ulRfLLheJLc")</f>
        <v>https://www.madlan.co.il/listings/ulRfLLheJLc</v>
      </c>
      <c r="D208" t="inlineStr">
        <is>
          <t>רחוב</t>
        </is>
      </c>
      <c r="E208" t="inlineStr">
        <is>
          <t>שדות</t>
        </is>
      </c>
      <c r="F208" t="inlineStr">
        <is>
          <t>31,724 ₪ 4 4 2016 השדות 1,3 ו-4 רמת השרון 1</t>
        </is>
      </c>
      <c r="G208" t="inlineStr">
        <is>
          <t>תואם</t>
        </is>
      </c>
    </row>
    <row r="209">
      <c r="A209" t="inlineStr">
        <is>
          <t>מדלן</t>
        </is>
      </c>
      <c r="B209" t="inlineStr">
        <is>
          <t>ulRfLLheJLc</t>
        </is>
      </c>
      <c r="C209" s="3" t="str">
        <f>HYPERLINK("https://www.madlan.co.il/listings/ulRfLLheJLc","https://www.madlan.co.il/listings/ulRfLLheJLc")</f>
        <v>https://www.madlan.co.il/listings/ulRfLLheJLc</v>
      </c>
      <c r="D209" t="inlineStr">
        <is>
          <t>חדרים בכותרת</t>
        </is>
      </c>
      <c r="E209" t="inlineStr">
        <is>
          <t>5</t>
        </is>
      </c>
      <c r="F209" t="inlineStr">
        <is>
          <t>תמונות · 1 5,390,000 ₪ 5 חדרים 4 קומה 145 מ״ר בשכונת נו</t>
        </is>
      </c>
      <c r="G209" t="inlineStr">
        <is>
          <t>תואם</t>
        </is>
      </c>
    </row>
    <row r="210">
      <c r="A210" t="inlineStr">
        <is>
          <t>מדלן</t>
        </is>
      </c>
      <c r="B210" t="inlineStr">
        <is>
          <t>ulRfLLheJLc</t>
        </is>
      </c>
      <c r="C210" s="3" t="str">
        <f>HYPERLINK("https://www.madlan.co.il/listings/ulRfLLheJLc","https://www.madlan.co.il/listings/ulRfLLheJLc")</f>
        <v>https://www.madlan.co.il/listings/ulRfLLheJLc</v>
      </c>
      <c r="D210" t="inlineStr">
        <is>
          <t>שטח בכותרת (מ״ר)</t>
        </is>
      </c>
      <c r="E210" t="inlineStr">
        <is>
          <t>145</t>
        </is>
      </c>
      <c r="F210" t="inlineStr">
        <is>
          <t>000 ₪ 5 חדרים 4 קומה 145 מ״ר בשכונת נווה גן, רמת השרו</t>
        </is>
      </c>
      <c r="G210" t="inlineStr">
        <is>
          <t>תואם</t>
        </is>
      </c>
    </row>
    <row r="211">
      <c r="A211" t="inlineStr">
        <is>
          <t>מדלן</t>
        </is>
      </c>
      <c r="B211" t="inlineStr">
        <is>
          <t>ulRfLLheJLc</t>
        </is>
      </c>
      <c r="C211" s="3" t="str">
        <f>HYPERLINK("https://www.madlan.co.il/listings/ulRfLLheJLc","https://www.madlan.co.il/listings/ulRfLLheJLc")</f>
        <v>https://www.madlan.co.il/listings/ulRfLLheJLc</v>
      </c>
      <c r="D211" t="inlineStr">
        <is>
          <t>קומה</t>
        </is>
      </c>
      <c r="E211" t="inlineStr">
        <is>
          <t>4</t>
        </is>
      </c>
      <c r="F211" t="inlineStr">
        <is>
          <t>1 5,390,000 ₪ 5 חדרים 4 קומה 145 מ״ר בשכונת נווה גן,</t>
        </is>
      </c>
      <c r="G211" t="inlineStr">
        <is>
          <t>תואם</t>
        </is>
      </c>
    </row>
    <row r="212">
      <c r="A212" t="inlineStr">
        <is>
          <t>מדלן</t>
        </is>
      </c>
      <c r="B212" t="inlineStr">
        <is>
          <t>ulRfLLheJLc</t>
        </is>
      </c>
      <c r="C212" s="3" t="str">
        <f>HYPERLINK("https://www.madlan.co.il/listings/ulRfLLheJLc","https://www.madlan.co.il/listings/ulRfLLheJLc")</f>
        <v>https://www.madlan.co.il/listings/ulRfLLheJLc</v>
      </c>
      <c r="D212" t="inlineStr">
        <is>
          <t>ארנונה (₪)</t>
        </is>
      </c>
      <c r="E212" t="inlineStr">
        <is>
          <t>1</t>
        </is>
      </c>
      <c r="F212" t="inlineStr">
        <is>
          <t>דומים לכל התמונות · 1 5,390,000 ₪ 5 חדרים</t>
        </is>
      </c>
      <c r="G212" t="inlineStr">
        <is>
          <t>תואם</t>
        </is>
      </c>
    </row>
    <row r="213">
      <c r="A213" t="inlineStr">
        <is>
          <t>מדלן</t>
        </is>
      </c>
      <c r="B213" t="inlineStr">
        <is>
          <t>ulRfLLheJLc</t>
        </is>
      </c>
      <c r="C213" s="3" t="str">
        <f>HYPERLINK("https://www.madlan.co.il/listings/ulRfLLheJLc","https://www.madlan.co.il/listings/ulRfLLheJLc")</f>
        <v>https://www.madlan.co.il/listings/ulRfLLheJLc</v>
      </c>
      <c r="D213" t="inlineStr">
        <is>
          <t>תחושת קהילה (מתוך 10)</t>
        </is>
      </c>
      <c r="E213" t="inlineStr">
        <is>
          <t>9/10</t>
        </is>
      </c>
      <c r="F213" t="inlineStr">
        <is>
          <t>מפה לווין דירוגי השכנים תחושת קהילה 9/10 נקיון ותחזוקה 8/10</t>
        </is>
      </c>
      <c r="G213" t="inlineStr">
        <is>
          <t>תואם</t>
        </is>
      </c>
    </row>
    <row r="214">
      <c r="A214" t="inlineStr">
        <is>
          <t>מדלן</t>
        </is>
      </c>
      <c r="B214" t="inlineStr">
        <is>
          <t>ulRfLLheJLc</t>
        </is>
      </c>
      <c r="C214" s="3" t="str">
        <f>HYPERLINK("https://www.madlan.co.il/listings/ulRfLLheJLc","https://www.madlan.co.il/listings/ulRfLLheJLc")</f>
        <v>https://www.madlan.co.il/listings/ulRfLLheJLc</v>
      </c>
      <c r="D214" t="inlineStr">
        <is>
          <t>בתי ספר (מתוך 10)</t>
        </is>
      </c>
      <c r="E214" t="inlineStr">
        <is>
          <t>9/10</t>
        </is>
      </c>
      <c r="F214" t="inlineStr">
        <is>
          <t>9/10 נקיון ותחזוקה 8/10 בתי ספר 9/10 תחבורה ציבורית 5/10</t>
        </is>
      </c>
      <c r="G214" t="inlineStr">
        <is>
          <t>תואם</t>
        </is>
      </c>
    </row>
    <row r="215">
      <c r="A215" t="inlineStr">
        <is>
          <t>מדלן</t>
        </is>
      </c>
      <c r="B215" t="inlineStr">
        <is>
          <t>ulRfLLheJLc</t>
        </is>
      </c>
      <c r="C215" s="3" t="str">
        <f>HYPERLINK("https://www.madlan.co.il/listings/ulRfLLheJLc","https://www.madlan.co.il/listings/ulRfLLheJLc")</f>
        <v>https://www.madlan.co.il/listings/ulRfLLheJLc</v>
      </c>
      <c r="D215" t="inlineStr">
        <is>
          <t>תחבורה ציבורית (מתוך 10)</t>
        </is>
      </c>
      <c r="E215" t="inlineStr">
        <is>
          <t>5/10</t>
        </is>
      </c>
      <c r="F215" t="inlineStr">
        <is>
          <t>תחזוקה 8/10 בתי ספר 9/10 תחבורה ציבורית 5/10 קניות וסידורים 7/10</t>
        </is>
      </c>
      <c r="G215" t="inlineStr">
        <is>
          <t>תואם</t>
        </is>
      </c>
    </row>
    <row r="216">
      <c r="A216" t="inlineStr">
        <is>
          <t>מדלן</t>
        </is>
      </c>
      <c r="B216" t="inlineStr">
        <is>
          <t>xEqg5AFKfmS</t>
        </is>
      </c>
      <c r="C216" s="3" t="str">
        <f>HYPERLINK("https://www.madlan.co.il/listings/xEqg5AFKfmS","https://www.madlan.co.il/listings/xEqg5AFKfmS")</f>
        <v>https://www.madlan.co.il/listings/xEqg5AFKfmS</v>
      </c>
      <c r="D216" t="inlineStr">
        <is>
          <t>מחיר מבוקש (₪)</t>
        </is>
      </c>
      <c r="E216" t="inlineStr">
        <is>
          <t>895,000</t>
        </is>
      </c>
      <c r="F216" t="inlineStr">
        <is>
          <t>מים לכל התמונות · 7 895,000 ₪ 3 חדרים 2 קומה 80</t>
        </is>
      </c>
      <c r="G216" t="inlineStr">
        <is>
          <t>תואם</t>
        </is>
      </c>
    </row>
    <row r="217">
      <c r="A217" t="inlineStr">
        <is>
          <t>מדלן</t>
        </is>
      </c>
      <c r="B217" t="inlineStr">
        <is>
          <t>xEqg5AFKfmS</t>
        </is>
      </c>
      <c r="C217" s="3" t="str">
        <f>HYPERLINK("https://www.madlan.co.il/listings/xEqg5AFKfmS","https://www.madlan.co.il/listings/xEqg5AFKfmS")</f>
        <v>https://www.madlan.co.il/listings/xEqg5AFKfmS</v>
      </c>
      <c r="D217" t="inlineStr">
        <is>
          <t>עיר</t>
        </is>
      </c>
      <c r="E217" t="inlineStr">
        <is>
          <t>שדרות</t>
        </is>
      </c>
      <c r="F217" t="inlineStr">
        <is>
          <t>ונת נאות יצחק רבין, שדרות דירה למכירה מתיווך</t>
        </is>
      </c>
      <c r="G217" t="inlineStr">
        <is>
          <t>תואם</t>
        </is>
      </c>
    </row>
    <row r="218">
      <c r="A218" t="inlineStr">
        <is>
          <t>מדלן</t>
        </is>
      </c>
      <c r="B218" t="inlineStr">
        <is>
          <t>xEqg5AFKfmS</t>
        </is>
      </c>
      <c r="C218" s="3" t="str">
        <f>HYPERLINK("https://www.madlan.co.il/listings/xEqg5AFKfmS","https://www.madlan.co.il/listings/xEqg5AFKfmS")</f>
        <v>https://www.madlan.co.il/listings/xEqg5AFKfmS</v>
      </c>
      <c r="D218" t="inlineStr">
        <is>
          <t>רחוב</t>
        </is>
      </c>
      <c r="E218" t="inlineStr">
        <is>
          <t>שמחה הולצברג</t>
        </is>
      </c>
      <c r="F218" t="inlineStr">
        <is>
          <t>השדה לא מוצג בעמוד</t>
        </is>
      </c>
      <c r="G218" t="inlineStr">
        <is>
          <t>לא מוצג בעמוד</t>
        </is>
      </c>
    </row>
    <row r="219">
      <c r="A219" t="inlineStr">
        <is>
          <t>מדלן</t>
        </is>
      </c>
      <c r="B219" t="inlineStr">
        <is>
          <t>xEqg5AFKfmS</t>
        </is>
      </c>
      <c r="C219" s="3" t="str">
        <f>HYPERLINK("https://www.madlan.co.il/listings/xEqg5AFKfmS","https://www.madlan.co.il/listings/xEqg5AFKfmS")</f>
        <v>https://www.madlan.co.il/listings/xEqg5AFKfmS</v>
      </c>
      <c r="D219" t="inlineStr">
        <is>
          <t>חדרים בכותרת</t>
        </is>
      </c>
      <c r="E219" t="inlineStr">
        <is>
          <t>3</t>
        </is>
      </c>
      <c r="F219" t="inlineStr">
        <is>
          <t>התמונות · 7 895,000 ₪ 3 חדרים 2 קומה 80 מ״ר בשכונת נאו</t>
        </is>
      </c>
      <c r="G219" t="inlineStr">
        <is>
          <t>תואם</t>
        </is>
      </c>
    </row>
    <row r="220">
      <c r="A220" t="inlineStr">
        <is>
          <t>מדלן</t>
        </is>
      </c>
      <c r="B220" t="inlineStr">
        <is>
          <t>xEqg5AFKfmS</t>
        </is>
      </c>
      <c r="C220" s="3" t="str">
        <f>HYPERLINK("https://www.madlan.co.il/listings/xEqg5AFKfmS","https://www.madlan.co.il/listings/xEqg5AFKfmS")</f>
        <v>https://www.madlan.co.il/listings/xEqg5AFKfmS</v>
      </c>
      <c r="D220" t="inlineStr">
        <is>
          <t>שטח בכותרת (מ״ר)</t>
        </is>
      </c>
      <c r="E220" t="inlineStr">
        <is>
          <t>80</t>
        </is>
      </c>
      <c r="F220" t="inlineStr">
        <is>
          <t>בקומה 2 מתוך 2, עם כ-80 מ"ר ומרפסת נעימה. דירה מוארת</t>
        </is>
      </c>
      <c r="G220" t="inlineStr">
        <is>
          <t>תואם</t>
        </is>
      </c>
    </row>
    <row r="221">
      <c r="A221" t="inlineStr">
        <is>
          <t>מדלן</t>
        </is>
      </c>
      <c r="B221" t="inlineStr">
        <is>
          <t>xEqg5AFKfmS</t>
        </is>
      </c>
      <c r="C221" s="3" t="str">
        <f>HYPERLINK("https://www.madlan.co.il/listings/xEqg5AFKfmS","https://www.madlan.co.il/listings/xEqg5AFKfmS")</f>
        <v>https://www.madlan.co.il/listings/xEqg5AFKfmS</v>
      </c>
      <c r="D221" t="inlineStr">
        <is>
          <t>קומה</t>
        </is>
      </c>
      <c r="E221" t="inlineStr">
        <is>
          <t>2</t>
        </is>
      </c>
      <c r="F221" t="inlineStr">
        <is>
          <t>· 7 895,000 ₪ 3 חדרים 2 קומה 80 מ״ר בשכונת נאות יצחק</t>
        </is>
      </c>
      <c r="G221" t="inlineStr">
        <is>
          <t>תואם</t>
        </is>
      </c>
    </row>
    <row r="222">
      <c r="A222" t="inlineStr">
        <is>
          <t>מדלן</t>
        </is>
      </c>
      <c r="B222" t="inlineStr">
        <is>
          <t>xEqg5AFKfmS</t>
        </is>
      </c>
      <c r="C222" s="3" t="str">
        <f>HYPERLINK("https://www.madlan.co.il/listings/xEqg5AFKfmS","https://www.madlan.co.il/listings/xEqg5AFKfmS")</f>
        <v>https://www.madlan.co.il/listings/xEqg5AFKfmS</v>
      </c>
      <c r="D222" t="inlineStr">
        <is>
          <t>תחושת קהילה (מתוך 10)</t>
        </is>
      </c>
      <c r="E222" t="inlineStr">
        <is>
          <t>8/10</t>
        </is>
      </c>
      <c r="F222" t="inlineStr">
        <is>
          <t>מפה לווין דירוגי השכנים תחושת קהילה 8/10 נקיון ותחזוקה 8/10</t>
        </is>
      </c>
      <c r="G222" t="inlineStr">
        <is>
          <t>תואם</t>
        </is>
      </c>
    </row>
    <row r="223">
      <c r="A223" t="inlineStr">
        <is>
          <t>מדלן</t>
        </is>
      </c>
      <c r="B223" t="inlineStr">
        <is>
          <t>xEqg5AFKfmS</t>
        </is>
      </c>
      <c r="C223" s="3" t="str">
        <f>HYPERLINK("https://www.madlan.co.il/listings/xEqg5AFKfmS","https://www.madlan.co.il/listings/xEqg5AFKfmS")</f>
        <v>https://www.madlan.co.il/listings/xEqg5AFKfmS</v>
      </c>
      <c r="D223" t="inlineStr">
        <is>
          <t>בתי ספר (מתוך 10)</t>
        </is>
      </c>
      <c r="E223" t="inlineStr">
        <is>
          <t>9/10</t>
        </is>
      </c>
      <c r="F223" t="inlineStr">
        <is>
          <t>8/10 נקיון ותחזוקה 8/10 בתי ספר 9/10 תחבורה ציבורית 6/10</t>
        </is>
      </c>
      <c r="G223" t="inlineStr">
        <is>
          <t>תואם</t>
        </is>
      </c>
    </row>
    <row r="224">
      <c r="A224" t="inlineStr">
        <is>
          <t>מדלן</t>
        </is>
      </c>
      <c r="B224" t="inlineStr">
        <is>
          <t>xEqg5AFKfmS</t>
        </is>
      </c>
      <c r="C224" s="3" t="str">
        <f>HYPERLINK("https://www.madlan.co.il/listings/xEqg5AFKfmS","https://www.madlan.co.il/listings/xEqg5AFKfmS")</f>
        <v>https://www.madlan.co.il/listings/xEqg5AFKfmS</v>
      </c>
      <c r="D224" t="inlineStr">
        <is>
          <t>תחבורה ציבורית (מתוך 10)</t>
        </is>
      </c>
      <c r="E224" t="inlineStr">
        <is>
          <t>6/10</t>
        </is>
      </c>
      <c r="F224" t="inlineStr">
        <is>
          <t>תחזוקה 8/10 בתי ספר 9/10 תחבורה ציבורית 6/10 קניות וסידורים 5/10</t>
        </is>
      </c>
      <c r="G224" t="inlineStr">
        <is>
          <t>תואם</t>
        </is>
      </c>
    </row>
    <row r="225">
      <c r="A225" t="inlineStr">
        <is>
          <t>יד2</t>
        </is>
      </c>
      <c r="B225" t="inlineStr">
        <is>
          <t>03hjsc72</t>
        </is>
      </c>
      <c r="C225" s="3" t="str">
        <f>HYPERLINK("https://www.yad2.co.il/realestate/item/03hjsc72","https://www.yad2.co.il/realestate/item/03hjsc72")</f>
        <v>https://www.yad2.co.il/realestate/item/03hjsc72</v>
      </c>
      <c r="D225" t="inlineStr">
        <is>
          <t>מחיר מבוקש</t>
        </is>
      </c>
      <c r="E225" t="inlineStr">
        <is>
          <t>5,400</t>
        </is>
      </c>
      <c r="F225" t="inlineStr">
        <is>
          <t>5,400 ₪ הצגת מספר טלפון</t>
        </is>
      </c>
      <c r="G225" t="inlineStr">
        <is>
          <t>תואם</t>
        </is>
      </c>
    </row>
    <row r="226">
      <c r="A226" t="inlineStr">
        <is>
          <t>יד2</t>
        </is>
      </c>
      <c r="B226" t="inlineStr">
        <is>
          <t>03hjsc72</t>
        </is>
      </c>
      <c r="C226" s="3" t="str">
        <f>HYPERLINK("https://www.yad2.co.il/realestate/item/03hjsc72","https://www.yad2.co.il/realestate/item/03hjsc72")</f>
        <v>https://www.yad2.co.il/realestate/item/03hjsc72</v>
      </c>
      <c r="D226" t="inlineStr">
        <is>
          <t>מספר מודעה</t>
        </is>
      </c>
      <c r="E226" t="inlineStr">
        <is>
          <t>47184377</t>
        </is>
      </c>
      <c r="F226" t="inlineStr">
        <is>
          <t>המשרד דווח על מודעה 47184377 פורסם ב ‍06/07/26 מ</t>
        </is>
      </c>
      <c r="G226" t="inlineStr">
        <is>
          <t>תואם</t>
        </is>
      </c>
    </row>
    <row r="227">
      <c r="A227" t="inlineStr">
        <is>
          <t>יד2</t>
        </is>
      </c>
      <c r="B227" t="inlineStr">
        <is>
          <t>03hjsc72</t>
        </is>
      </c>
      <c r="C227" s="3" t="str">
        <f>HYPERLINK("https://www.yad2.co.il/realestate/item/03hjsc72","https://www.yad2.co.il/realestate/item/03hjsc72")</f>
        <v>https://www.yad2.co.il/realestate/item/03hjsc72</v>
      </c>
      <c r="D227" t="inlineStr">
        <is>
          <t>עיר</t>
        </is>
      </c>
      <c r="E227" t="inlineStr">
        <is>
          <t>באר שבע</t>
        </is>
      </c>
      <c r="F227" t="inlineStr">
        <is>
          <t>פנטהאוז, רמות הרכס, באר שבע 4חדריםקומה4/4180מ״ר</t>
        </is>
      </c>
      <c r="G227" t="inlineStr">
        <is>
          <t>תואם</t>
        </is>
      </c>
    </row>
    <row r="228">
      <c r="A228" t="inlineStr">
        <is>
          <t>יד2</t>
        </is>
      </c>
      <c r="B228" t="inlineStr">
        <is>
          <t>03hjsc72</t>
        </is>
      </c>
      <c r="C228" s="3" t="str">
        <f>HYPERLINK("https://www.yad2.co.il/realestate/item/03hjsc72","https://www.yad2.co.il/realestate/item/03hjsc72")</f>
        <v>https://www.yad2.co.il/realestate/item/03hjsc72</v>
      </c>
      <c r="D228" t="inlineStr">
        <is>
          <t>רחוב</t>
        </is>
      </c>
      <c r="E228" t="inlineStr">
        <is>
          <t>נחום גולדמן</t>
        </is>
      </c>
      <c r="F228" t="inlineStr">
        <is>
          <t>תוף הצגת 8 תמונות ‌ נחום גולדמן מקלט במרחק 453 מ׳ ג</t>
        </is>
      </c>
      <c r="G228" t="inlineStr">
        <is>
          <t>תואם</t>
        </is>
      </c>
    </row>
    <row r="229">
      <c r="A229" t="inlineStr">
        <is>
          <t>יד2</t>
        </is>
      </c>
      <c r="B229" t="inlineStr">
        <is>
          <t>03hjsc72</t>
        </is>
      </c>
      <c r="C229" s="3" t="str">
        <f>HYPERLINK("https://www.yad2.co.il/realestate/item/03hjsc72","https://www.yad2.co.il/realestate/item/03hjsc72")</f>
        <v>https://www.yad2.co.il/realestate/item/03hjsc72</v>
      </c>
      <c r="D229" t="inlineStr">
        <is>
          <t>מספר חדרים</t>
        </is>
      </c>
      <c r="E229" t="inlineStr">
        <is>
          <t>4</t>
        </is>
      </c>
      <c r="F229" t="inlineStr">
        <is>
          <t>4180מ״ר להשכרה פנטהאוז 4 חדרים בשכונת רמות פנטהאוז 5 חד</t>
        </is>
      </c>
      <c r="G229" t="inlineStr">
        <is>
          <t>תואם</t>
        </is>
      </c>
    </row>
    <row r="230">
      <c r="A230" t="inlineStr">
        <is>
          <t>יד2</t>
        </is>
      </c>
      <c r="B230" t="inlineStr">
        <is>
          <t>03hjsc72</t>
        </is>
      </c>
      <c r="C230" s="3" t="str">
        <f>HYPERLINK("https://www.yad2.co.il/realestate/item/03hjsc72","https://www.yad2.co.il/realestate/item/03hjsc72")</f>
        <v>https://www.yad2.co.il/realestate/item/03hjsc72</v>
      </c>
      <c r="D230" t="inlineStr">
        <is>
          <t>שטח מוצג בכותרת</t>
        </is>
      </c>
      <c r="E230" t="inlineStr">
        <is>
          <t>180</t>
        </is>
      </c>
      <c r="F230" t="inlineStr">
        <is>
          <t>ם 5 חדרים • קומה 4 • 180 מ"ר דירות חדשות באזור מבצע ק</t>
        </is>
      </c>
      <c r="G230" t="inlineStr">
        <is>
          <t>תואם</t>
        </is>
      </c>
    </row>
    <row r="231">
      <c r="A231" t="inlineStr">
        <is>
          <t>יד2</t>
        </is>
      </c>
      <c r="B231" t="inlineStr">
        <is>
          <t>03hjsc72</t>
        </is>
      </c>
      <c r="C231" s="3" t="str">
        <f>HYPERLINK("https://www.yad2.co.il/realestate/item/03hjsc72","https://www.yad2.co.il/realestate/item/03hjsc72")</f>
        <v>https://www.yad2.co.il/realestate/item/03hjsc72</v>
      </c>
      <c r="D231" t="inlineStr">
        <is>
          <t>קומה</t>
        </is>
      </c>
      <c r="E231" t="inlineStr">
        <is>
          <t>4</t>
        </is>
      </c>
      <c r="F231" t="inlineStr">
        <is>
          <t>שבע מחוז דרום 4 חדרים • קומה 1 • 76 מ"ר 3,500 ₪ אלעזר</t>
        </is>
      </c>
      <c r="G231" t="inlineStr">
        <is>
          <t>תואם</t>
        </is>
      </c>
    </row>
    <row r="232">
      <c r="A232" t="inlineStr">
        <is>
          <t>יד2</t>
        </is>
      </c>
      <c r="B232" t="inlineStr">
        <is>
          <t>34fqg7ja</t>
        </is>
      </c>
      <c r="C232" s="3" t="str">
        <f>HYPERLINK("https://www.yad2.co.il/realestate/item/34fqg7ja","https://www.yad2.co.il/realestate/item/34fqg7ja")</f>
        <v>https://www.yad2.co.il/realestate/item/34fqg7ja</v>
      </c>
      <c r="D232" t="inlineStr">
        <is>
          <t>מחיר מבוקש</t>
        </is>
      </c>
      <c r="E232" t="inlineStr">
        <is>
          <t>2,450,000</t>
        </is>
      </c>
      <c r="F232" t="inlineStr">
        <is>
          <t>יש לך? 1,225,000 ₪ 2,450,000 ₪ 100,000 ₪ לכמה שנ</t>
        </is>
      </c>
      <c r="G232" t="inlineStr">
        <is>
          <t>תואם</t>
        </is>
      </c>
    </row>
    <row r="233">
      <c r="A233" t="inlineStr">
        <is>
          <t>יד2</t>
        </is>
      </c>
      <c r="B233" t="inlineStr">
        <is>
          <t>34fqg7ja</t>
        </is>
      </c>
      <c r="C233" s="3" t="str">
        <f>HYPERLINK("https://www.yad2.co.il/realestate/item/34fqg7ja","https://www.yad2.co.il/realestate/item/34fqg7ja")</f>
        <v>https://www.yad2.co.il/realestate/item/34fqg7ja</v>
      </c>
      <c r="D233" t="inlineStr">
        <is>
          <t>מספר מודעה</t>
        </is>
      </c>
      <c r="E233" t="inlineStr">
        <is>
          <t>54354060</t>
        </is>
      </c>
      <c r="F233" t="inlineStr">
        <is>
          <t>המשרד דווח על מודעה 54354060 פורסם ב ‍07/10/26 מ</t>
        </is>
      </c>
      <c r="G233" t="inlineStr">
        <is>
          <t>תואם</t>
        </is>
      </c>
    </row>
    <row r="234">
      <c r="A234" t="inlineStr">
        <is>
          <t>יד2</t>
        </is>
      </c>
      <c r="B234" t="inlineStr">
        <is>
          <t>34fqg7ja</t>
        </is>
      </c>
      <c r="C234" s="3" t="str">
        <f>HYPERLINK("https://www.yad2.co.il/realestate/item/34fqg7ja","https://www.yad2.co.il/realestate/item/34fqg7ja")</f>
        <v>https://www.yad2.co.il/realestate/item/34fqg7ja</v>
      </c>
      <c r="D234" t="inlineStr">
        <is>
          <t>עיר</t>
        </is>
      </c>
      <c r="E234" t="inlineStr">
        <is>
          <t>תל אביב יפו</t>
        </is>
      </c>
      <c r="F234" t="inlineStr">
        <is>
          <t>פו ד', גבעת התמרים, תל אביב יפו 3חדריםקומה4/776מ״ר</t>
        </is>
      </c>
      <c r="G234" t="inlineStr">
        <is>
          <t>תואם</t>
        </is>
      </c>
    </row>
    <row r="235">
      <c r="A235" t="inlineStr">
        <is>
          <t>יד2</t>
        </is>
      </c>
      <c r="B235" t="inlineStr">
        <is>
          <t>34fqg7ja</t>
        </is>
      </c>
      <c r="C235" s="3" t="str">
        <f>HYPERLINK("https://www.yad2.co.il/realestate/item/34fqg7ja","https://www.yad2.co.il/realestate/item/34fqg7ja")</f>
        <v>https://www.yad2.co.il/realestate/item/34fqg7ja</v>
      </c>
      <c r="D235" t="inlineStr">
        <is>
          <t>רחוב</t>
        </is>
      </c>
      <c r="E235" t="inlineStr">
        <is>
          <t>חלמית</t>
        </is>
      </c>
      <c r="F235" t="inlineStr">
        <is>
          <t>תוף הצגת 8 תמונות ‌ חלמית 2 נכס עם ממ״ד דירה,</t>
        </is>
      </c>
      <c r="G235" t="inlineStr">
        <is>
          <t>תואם</t>
        </is>
      </c>
    </row>
    <row r="236">
      <c r="A236" t="inlineStr">
        <is>
          <t>יד2</t>
        </is>
      </c>
      <c r="B236" t="inlineStr">
        <is>
          <t>34fqg7ja</t>
        </is>
      </c>
      <c r="C236" s="3" t="str">
        <f>HYPERLINK("https://www.yad2.co.il/realestate/item/34fqg7ja","https://www.yad2.co.il/realestate/item/34fqg7ja")</f>
        <v>https://www.yad2.co.il/realestate/item/34fqg7ja</v>
      </c>
      <c r="D236" t="inlineStr">
        <is>
          <t>מספר חדרים</t>
        </is>
      </c>
      <c r="E236" t="inlineStr">
        <is>
          <t>3</t>
        </is>
      </c>
      <c r="F236" t="inlineStr">
        <is>
          <t>עת התמרים, תל אביב יפו 3 חדרים קומה 4/7 76 מ״ר Bright a</t>
        </is>
      </c>
      <c r="G236" t="inlineStr">
        <is>
          <t>תואם</t>
        </is>
      </c>
    </row>
    <row r="237">
      <c r="A237" t="inlineStr">
        <is>
          <t>יד2</t>
        </is>
      </c>
      <c r="B237" t="inlineStr">
        <is>
          <t>34fqg7ja</t>
        </is>
      </c>
      <c r="C237" s="3" t="str">
        <f>HYPERLINK("https://www.yad2.co.il/realestate/item/34fqg7ja","https://www.yad2.co.il/realestate/item/34fqg7ja")</f>
        <v>https://www.yad2.co.il/realestate/item/34fqg7ja</v>
      </c>
      <c r="D237" t="inlineStr">
        <is>
          <t>שטח מוצג בכותרת</t>
        </is>
      </c>
      <c r="E237" t="inlineStr">
        <is>
          <t>76</t>
        </is>
      </c>
      <c r="F237" t="inlineStr">
        <is>
          <t>ירהמצב הנכסחדש (גרו בנכס)מ״ר בנוי76 מ״רקומות בבניין7ח</t>
        </is>
      </c>
      <c r="G237" t="inlineStr">
        <is>
          <t>תואם</t>
        </is>
      </c>
    </row>
    <row r="238">
      <c r="A238" t="inlineStr">
        <is>
          <t>יד2</t>
        </is>
      </c>
      <c r="B238" t="inlineStr">
        <is>
          <t>34fqg7ja</t>
        </is>
      </c>
      <c r="C238" s="3" t="str">
        <f>HYPERLINK("https://www.yad2.co.il/realestate/item/34fqg7ja","https://www.yad2.co.il/realestate/item/34fqg7ja")</f>
        <v>https://www.yad2.co.il/realestate/item/34fqg7ja</v>
      </c>
      <c r="D238" t="inlineStr">
        <is>
          <t>קומה</t>
        </is>
      </c>
      <c r="E238" t="inlineStr">
        <is>
          <t>4</t>
        </is>
      </c>
      <c r="F238" t="inlineStr">
        <is>
          <t>רים, תל אביב יפו 3 חדרים קומה 4/7 76 מ״ר Bright and pl</t>
        </is>
      </c>
      <c r="G238" t="inlineStr">
        <is>
          <t>תואם</t>
        </is>
      </c>
    </row>
    <row r="239">
      <c r="A239" t="inlineStr">
        <is>
          <t>יד2</t>
        </is>
      </c>
      <c r="B239" t="inlineStr">
        <is>
          <t>3zsxuu6d</t>
        </is>
      </c>
      <c r="C239" s="3" t="str">
        <f>HYPERLINK("https://www.yad2.co.il/realestate/item/3zsxuu6d","https://www.yad2.co.il/realestate/item/3zsxuu6d")</f>
        <v>https://www.yad2.co.il/realestate/item/3zsxuu6d</v>
      </c>
      <c r="D239" t="inlineStr">
        <is>
          <t>מחיר מבוקש</t>
        </is>
      </c>
      <c r="E239" t="inlineStr">
        <is>
          <t>3,800</t>
        </is>
      </c>
      <c r="F239" t="inlineStr">
        <is>
          <t>3,800 ₪ הצגת מספר טלפון</t>
        </is>
      </c>
      <c r="G239" t="inlineStr">
        <is>
          <t>תואם</t>
        </is>
      </c>
    </row>
    <row r="240">
      <c r="A240" t="inlineStr">
        <is>
          <t>יד2</t>
        </is>
      </c>
      <c r="B240" t="inlineStr">
        <is>
          <t>3zsxuu6d</t>
        </is>
      </c>
      <c r="C240" s="3" t="str">
        <f>HYPERLINK("https://www.yad2.co.il/realestate/item/3zsxuu6d","https://www.yad2.co.il/realestate/item/3zsxuu6d")</f>
        <v>https://www.yad2.co.il/realestate/item/3zsxuu6d</v>
      </c>
      <c r="D240" t="inlineStr">
        <is>
          <t>מספר מודעה</t>
        </is>
      </c>
      <c r="E240" t="inlineStr">
        <is>
          <t>52690492</t>
        </is>
      </c>
      <c r="F240" t="inlineStr">
        <is>
          <t>הודעה דווח על מודעה 52690492 פורסם ב ‍04/08/26 מ</t>
        </is>
      </c>
      <c r="G240" t="inlineStr">
        <is>
          <t>תואם</t>
        </is>
      </c>
    </row>
    <row r="241">
      <c r="A241" t="inlineStr">
        <is>
          <t>יד2</t>
        </is>
      </c>
      <c r="B241" t="inlineStr">
        <is>
          <t>3zsxuu6d</t>
        </is>
      </c>
      <c r="C241" s="3" t="str">
        <f>HYPERLINK("https://www.yad2.co.il/realestate/item/3zsxuu6d","https://www.yad2.co.il/realestate/item/3zsxuu6d")</f>
        <v>https://www.yad2.co.il/realestate/item/3zsxuu6d</v>
      </c>
      <c r="D241" t="inlineStr">
        <is>
          <t>עיר</t>
        </is>
      </c>
      <c r="E241" t="inlineStr">
        <is>
          <t>חולון</t>
        </is>
      </c>
      <c r="F241" t="inlineStr">
        <is>
          <t>יין דירה, ג'סי כהן, חולון 2.5חדריםקומה4/465מ״</t>
        </is>
      </c>
      <c r="G241" t="inlineStr">
        <is>
          <t>תואם</t>
        </is>
      </c>
    </row>
    <row r="242">
      <c r="A242" t="inlineStr">
        <is>
          <t>יד2</t>
        </is>
      </c>
      <c r="B242" t="inlineStr">
        <is>
          <t>3zsxuu6d</t>
        </is>
      </c>
      <c r="C242" s="3" t="str">
        <f>HYPERLINK("https://www.yad2.co.il/realestate/item/3zsxuu6d","https://www.yad2.co.il/realestate/item/3zsxuu6d")</f>
        <v>https://www.yad2.co.il/realestate/item/3zsxuu6d</v>
      </c>
      <c r="D242" t="inlineStr">
        <is>
          <t>רחוב</t>
        </is>
      </c>
      <c r="E242" t="inlineStr">
        <is>
          <t>הערבה</t>
        </is>
      </c>
      <c r="F242" t="inlineStr">
        <is>
          <t>שיתוף הצגת 8 תמונות הערבה 14 מקלט בניין דירה,</t>
        </is>
      </c>
      <c r="G242" t="inlineStr">
        <is>
          <t>תואם</t>
        </is>
      </c>
    </row>
    <row r="243">
      <c r="A243" t="inlineStr">
        <is>
          <t>יד2</t>
        </is>
      </c>
      <c r="B243" t="inlineStr">
        <is>
          <t>3zsxuu6d</t>
        </is>
      </c>
      <c r="C243" s="3" t="str">
        <f>HYPERLINK("https://www.yad2.co.il/realestate/item/3zsxuu6d","https://www.yad2.co.il/realestate/item/3zsxuu6d")</f>
        <v>https://www.yad2.co.il/realestate/item/3zsxuu6d</v>
      </c>
      <c r="D243" t="inlineStr">
        <is>
          <t>מספר חדרים</t>
        </is>
      </c>
      <c r="E243" t="inlineStr">
        <is>
          <t>2.5</t>
        </is>
      </c>
      <c r="F243" t="inlineStr">
        <is>
          <t>ירה, ג'סי כהן, חולון 2.5 חדרים קומה 4/4 65 מ״ר ללא תיוו</t>
        </is>
      </c>
      <c r="G243" t="inlineStr">
        <is>
          <t>תואם</t>
        </is>
      </c>
    </row>
    <row r="244">
      <c r="A244" t="inlineStr">
        <is>
          <t>יד2</t>
        </is>
      </c>
      <c r="B244" t="inlineStr">
        <is>
          <t>3zsxuu6d</t>
        </is>
      </c>
      <c r="C244" s="3" t="str">
        <f>HYPERLINK("https://www.yad2.co.il/realestate/item/3zsxuu6d","https://www.yad2.co.il/realestate/item/3zsxuu6d")</f>
        <v>https://www.yad2.co.il/realestate/item/3zsxuu6d</v>
      </c>
      <c r="D244" t="inlineStr">
        <is>
          <t>שטח מוצג בכותרת</t>
        </is>
      </c>
      <c r="E244" t="inlineStr">
        <is>
          <t>65</t>
        </is>
      </c>
      <c r="F244" t="inlineStr">
        <is>
          <t>ון 2.5 חדרים קומה 4/4 65 מ״ר ללא תיווך מפרטי דירה מצו</t>
        </is>
      </c>
      <c r="G244" t="inlineStr">
        <is>
          <t>תואם</t>
        </is>
      </c>
    </row>
    <row r="245">
      <c r="A245" t="inlineStr">
        <is>
          <t>יד2</t>
        </is>
      </c>
      <c r="B245" t="inlineStr">
        <is>
          <t>3zsxuu6d</t>
        </is>
      </c>
      <c r="C245" s="3" t="str">
        <f>HYPERLINK("https://www.yad2.co.il/realestate/item/3zsxuu6d","https://www.yad2.co.il/realestate/item/3zsxuu6d")</f>
        <v>https://www.yad2.co.il/realestate/item/3zsxuu6d</v>
      </c>
      <c r="D245" t="inlineStr">
        <is>
          <t>קומה</t>
        </is>
      </c>
      <c r="E245" t="inlineStr">
        <is>
          <t>4</t>
        </is>
      </c>
      <c r="F245" t="inlineStr">
        <is>
          <t>רכבת יוספטל קניונים וכו' קומה 4 כמו 3 ללא עמודים דירה</t>
        </is>
      </c>
      <c r="G245" t="inlineStr">
        <is>
          <t>תואם</t>
        </is>
      </c>
    </row>
    <row r="246">
      <c r="A246" t="inlineStr">
        <is>
          <t>יד2</t>
        </is>
      </c>
      <c r="B246" t="inlineStr">
        <is>
          <t>4mic7dej</t>
        </is>
      </c>
      <c r="C246" s="3" t="str">
        <f>HYPERLINK("https://www.yad2.co.il/realestate/item/4mic7dej","https://www.yad2.co.il/realestate/item/4mic7dej")</f>
        <v>https://www.yad2.co.il/realestate/item/4mic7dej</v>
      </c>
      <c r="D246" t="inlineStr">
        <is>
          <t>מחיר מבוקש</t>
        </is>
      </c>
      <c r="E246" t="inlineStr">
        <is>
          <t>11,000,000</t>
        </is>
      </c>
      <c r="F246" t="inlineStr">
        <is>
          <t>יש לך? 5,500,000 ₪ 11,000,000 ₪ 100,000 ₪ לכמה שנ</t>
        </is>
      </c>
      <c r="G246" t="inlineStr">
        <is>
          <t>תואם</t>
        </is>
      </c>
    </row>
    <row r="247">
      <c r="A247" t="inlineStr">
        <is>
          <t>יד2</t>
        </is>
      </c>
      <c r="B247" t="inlineStr">
        <is>
          <t>4mic7dej</t>
        </is>
      </c>
      <c r="C247" s="3" t="str">
        <f>HYPERLINK("https://www.yad2.co.il/realestate/item/4mic7dej","https://www.yad2.co.il/realestate/item/4mic7dej")</f>
        <v>https://www.yad2.co.il/realestate/item/4mic7dej</v>
      </c>
      <c r="D247" t="inlineStr">
        <is>
          <t>מספר מודעה</t>
        </is>
      </c>
      <c r="E247" t="inlineStr">
        <is>
          <t>73679652</t>
        </is>
      </c>
      <c r="F247" t="inlineStr">
        <is>
          <t>המשרד דווח על מודעה 73679652 פורסם ב ‍26/10/25 מ</t>
        </is>
      </c>
      <c r="G247" t="inlineStr">
        <is>
          <t>תואם</t>
        </is>
      </c>
    </row>
    <row r="248">
      <c r="A248" t="inlineStr">
        <is>
          <t>יד2</t>
        </is>
      </c>
      <c r="B248" t="inlineStr">
        <is>
          <t>4mic7dej</t>
        </is>
      </c>
      <c r="C248" s="3" t="str">
        <f>HYPERLINK("https://www.yad2.co.il/realestate/item/4mic7dej","https://www.yad2.co.il/realestate/item/4mic7dej")</f>
        <v>https://www.yad2.co.il/realestate/item/4mic7dej</v>
      </c>
      <c r="D248" t="inlineStr">
        <is>
          <t>עיר</t>
        </is>
      </c>
      <c r="E248" t="inlineStr">
        <is>
          <t>שדה ורבורג</t>
        </is>
      </c>
      <c r="F248" t="inlineStr">
        <is>
          <t>תוף הצגת 9 תמונות ‌ שדה ורבורג מקלט במרחק 231 מ׳ ב</t>
        </is>
      </c>
      <c r="G248" t="inlineStr">
        <is>
          <t>תואם</t>
        </is>
      </c>
    </row>
    <row r="249">
      <c r="A249" t="inlineStr">
        <is>
          <t>יד2</t>
        </is>
      </c>
      <c r="B249" t="inlineStr">
        <is>
          <t>4mic7dej</t>
        </is>
      </c>
      <c r="C249" s="3" t="str">
        <f>HYPERLINK("https://www.yad2.co.il/realestate/item/4mic7dej","https://www.yad2.co.il/realestate/item/4mic7dej")</f>
        <v>https://www.yad2.co.il/realestate/item/4mic7dej</v>
      </c>
      <c r="D249" t="inlineStr">
        <is>
          <t>מספר חדרים</t>
        </is>
      </c>
      <c r="E249" t="inlineStr">
        <is>
          <t>7</t>
        </is>
      </c>
      <c r="F249" t="inlineStr">
        <is>
          <t>י על חצי דונם של ירוק. 7 חדרים, 3 קומות ומרתף רחב ידיים</t>
        </is>
      </c>
      <c r="G249" t="inlineStr">
        <is>
          <t>תואם</t>
        </is>
      </c>
    </row>
    <row r="250">
      <c r="A250" t="inlineStr">
        <is>
          <t>יד2</t>
        </is>
      </c>
      <c r="B250" t="inlineStr">
        <is>
          <t>4mic7dej</t>
        </is>
      </c>
      <c r="C250" s="3" t="str">
        <f>HYPERLINK("https://www.yad2.co.il/realestate/item/4mic7dej","https://www.yad2.co.il/realestate/item/4mic7dej")</f>
        <v>https://www.yad2.co.il/realestate/item/4mic7dej</v>
      </c>
      <c r="D250" t="inlineStr">
        <is>
          <t>שטח מוצג בכותרת</t>
        </is>
      </c>
      <c r="E250" t="inlineStr">
        <is>
          <t>500</t>
        </is>
      </c>
      <c r="F250" t="inlineStr">
        <is>
          <t>פרטי/ קוטג' 7חדריםקרקע500מ״ר בית משפחתי עם אופי, בלב</t>
        </is>
      </c>
      <c r="G250" t="inlineStr">
        <is>
          <t>תואם</t>
        </is>
      </c>
    </row>
    <row r="251">
      <c r="A251" t="inlineStr">
        <is>
          <t>יד2</t>
        </is>
      </c>
      <c r="B251" t="inlineStr">
        <is>
          <t>4mic7dej</t>
        </is>
      </c>
      <c r="C251" s="3" t="str">
        <f>HYPERLINK("https://www.yad2.co.il/realestate/item/4mic7dej","https://www.yad2.co.il/realestate/item/4mic7dej")</f>
        <v>https://www.yad2.co.il/realestate/item/4mic7dej</v>
      </c>
      <c r="D251" t="inlineStr">
        <is>
          <t>קומה</t>
        </is>
      </c>
      <c r="E251" t="inlineStr">
        <is>
          <t>קרקע</t>
        </is>
      </c>
      <c r="F251" t="inlineStr">
        <is>
          <t>7חדריםקרקע500מ״ר</t>
        </is>
      </c>
      <c r="G251" t="inlineStr">
        <is>
          <t>תואם</t>
        </is>
      </c>
    </row>
    <row r="252">
      <c r="A252" t="inlineStr">
        <is>
          <t>יד2</t>
        </is>
      </c>
      <c r="B252" t="inlineStr">
        <is>
          <t>8m0copkm</t>
        </is>
      </c>
      <c r="C252" s="3" t="str">
        <f>HYPERLINK("https://www.yad2.co.il/realestate/item/8m0copkm","https://www.yad2.co.il/realestate/item/8m0copkm")</f>
        <v>https://www.yad2.co.il/realestate/item/8m0copkm</v>
      </c>
      <c r="D252" t="inlineStr">
        <is>
          <t>מחיר מבוקש</t>
        </is>
      </c>
      <c r="E252" t="inlineStr">
        <is>
          <t>38,000,000</t>
        </is>
      </c>
      <c r="F252" t="inlineStr">
        <is>
          <t>יש לך? 19,000,000 ₪ 38,000,000 ₪ 100,000 ₪ לכמה שנ</t>
        </is>
      </c>
      <c r="G252" t="inlineStr">
        <is>
          <t>תואם</t>
        </is>
      </c>
    </row>
    <row r="253">
      <c r="A253" t="inlineStr">
        <is>
          <t>יד2</t>
        </is>
      </c>
      <c r="B253" t="inlineStr">
        <is>
          <t>8m0copkm</t>
        </is>
      </c>
      <c r="C253" s="3" t="str">
        <f>HYPERLINK("https://www.yad2.co.il/realestate/item/8m0copkm","https://www.yad2.co.il/realestate/item/8m0copkm")</f>
        <v>https://www.yad2.co.il/realestate/item/8m0copkm</v>
      </c>
      <c r="D253" t="inlineStr">
        <is>
          <t>מספר מודעה</t>
        </is>
      </c>
      <c r="E253" t="inlineStr">
        <is>
          <t>72406857</t>
        </is>
      </c>
      <c r="F253" t="inlineStr">
        <is>
          <t>המשרד דווח על מודעה 72406857 פורסם ב ‍10/08/26 מ</t>
        </is>
      </c>
      <c r="G253" t="inlineStr">
        <is>
          <t>תואם</t>
        </is>
      </c>
    </row>
    <row r="254">
      <c r="A254" t="inlineStr">
        <is>
          <t>יד2</t>
        </is>
      </c>
      <c r="B254" t="inlineStr">
        <is>
          <t>8m0copkm</t>
        </is>
      </c>
      <c r="C254" s="3" t="str">
        <f>HYPERLINK("https://www.yad2.co.il/realestate/item/8m0copkm","https://www.yad2.co.il/realestate/item/8m0copkm")</f>
        <v>https://www.yad2.co.il/realestate/item/8m0copkm</v>
      </c>
      <c r="D254" t="inlineStr">
        <is>
          <t>עיר</t>
        </is>
      </c>
      <c r="E254" t="inlineStr">
        <is>
          <t>תל אביב יפו</t>
        </is>
      </c>
      <c r="F254" t="inlineStr">
        <is>
          <t>ם ממ״ד גג/ פנטהאוז, תל אביב יפו 6חדריםקומה6/6380מ״ר</t>
        </is>
      </c>
      <c r="G254" t="inlineStr">
        <is>
          <t>תואם</t>
        </is>
      </c>
    </row>
    <row r="255">
      <c r="A255" t="inlineStr">
        <is>
          <t>יד2</t>
        </is>
      </c>
      <c r="B255" t="inlineStr">
        <is>
          <t>8m0copkm</t>
        </is>
      </c>
      <c r="C255" s="3" t="str">
        <f>HYPERLINK("https://www.yad2.co.il/realestate/item/8m0copkm","https://www.yad2.co.il/realestate/item/8m0copkm")</f>
        <v>https://www.yad2.co.il/realestate/item/8m0copkm</v>
      </c>
      <c r="D255" t="inlineStr">
        <is>
          <t>מספר חדרים</t>
        </is>
      </c>
      <c r="E255" t="inlineStr">
        <is>
          <t>6</t>
        </is>
      </c>
      <c r="F255" t="inlineStr">
        <is>
          <t>6380מ״ר דופלקס פנטהאוז 6 חדרים כ- 270 מ"ר בנוי + 60 מ"ר</t>
        </is>
      </c>
      <c r="G255" t="inlineStr">
        <is>
          <t>תואם</t>
        </is>
      </c>
    </row>
    <row r="256">
      <c r="A256" t="inlineStr">
        <is>
          <t>יד2</t>
        </is>
      </c>
      <c r="B256" t="inlineStr">
        <is>
          <t>8m0copkm</t>
        </is>
      </c>
      <c r="C256" s="3" t="str">
        <f>HYPERLINK("https://www.yad2.co.il/realestate/item/8m0copkm","https://www.yad2.co.il/realestate/item/8m0copkm")</f>
        <v>https://www.yad2.co.il/realestate/item/8m0copkm</v>
      </c>
      <c r="D256" t="inlineStr">
        <is>
          <t>שטח מוצג בכותרת</t>
        </is>
      </c>
      <c r="E256" t="inlineStr">
        <is>
          <t>380</t>
        </is>
      </c>
      <c r="F256" t="inlineStr">
        <is>
          <t>יפו 6 חדרים קומה 6/6 380 מ״ר דופלקס פנטהאוז 6 חדרים כ</t>
        </is>
      </c>
      <c r="G256" t="inlineStr">
        <is>
          <t>תואם</t>
        </is>
      </c>
    </row>
    <row r="257">
      <c r="A257" t="inlineStr">
        <is>
          <t>יד2</t>
        </is>
      </c>
      <c r="B257" t="inlineStr">
        <is>
          <t>8m0copkm</t>
        </is>
      </c>
      <c r="C257" s="3" t="str">
        <f>HYPERLINK("https://www.yad2.co.il/realestate/item/8m0copkm","https://www.yad2.co.il/realestate/item/8m0copkm")</f>
        <v>https://www.yad2.co.il/realestate/item/8m0copkm</v>
      </c>
      <c r="D257" t="inlineStr">
        <is>
          <t>קומה</t>
        </is>
      </c>
      <c r="E257" t="inlineStr">
        <is>
          <t>6</t>
        </is>
      </c>
      <c r="F257" t="inlineStr">
        <is>
          <t>אוז, תל אביב יפו 6 חדרים קומה 6/6 380 מ״ר דופלקס פנטהא</t>
        </is>
      </c>
      <c r="G257" t="inlineStr">
        <is>
          <t>תואם</t>
        </is>
      </c>
    </row>
    <row r="258">
      <c r="A258" t="inlineStr">
        <is>
          <t>יד2</t>
        </is>
      </c>
      <c r="B258" t="inlineStr">
        <is>
          <t>99zpxs9g</t>
        </is>
      </c>
      <c r="C258" s="3" t="str">
        <f>HYPERLINK("https://www.yad2.co.il/realestate/item/99zpxs9g","https://www.yad2.co.il/realestate/item/99zpxs9g")</f>
        <v>https://www.yad2.co.il/realestate/item/99zpxs9g</v>
      </c>
      <c r="D258" t="inlineStr">
        <is>
          <t>מספר מודעה</t>
        </is>
      </c>
      <c r="E258" t="inlineStr">
        <is>
          <t>47849033</t>
        </is>
      </c>
      <c r="F258" t="inlineStr">
        <is>
          <t>הודעה דווח על מודעה 47849033 פורסם ב ‍22/09/26 מ</t>
        </is>
      </c>
      <c r="G258" t="inlineStr">
        <is>
          <t>תואם</t>
        </is>
      </c>
    </row>
    <row r="259">
      <c r="A259" t="inlineStr">
        <is>
          <t>יד2</t>
        </is>
      </c>
      <c r="B259" t="inlineStr">
        <is>
          <t>99zpxs9g</t>
        </is>
      </c>
      <c r="C259" s="3" t="str">
        <f>HYPERLINK("https://www.yad2.co.il/realestate/item/99zpxs9g","https://www.yad2.co.il/realestate/item/99zpxs9g")</f>
        <v>https://www.yad2.co.il/realestate/item/99zpxs9g</v>
      </c>
      <c r="D259" t="inlineStr">
        <is>
          <t>עיר</t>
        </is>
      </c>
      <c r="E259" t="inlineStr">
        <is>
          <t>חיפה</t>
        </is>
      </c>
      <c r="F259" t="inlineStr">
        <is>
          <t>מת הקריות, חוף שמן, חיפה קרקע179מ״ר בגוש 116</t>
        </is>
      </c>
      <c r="G259" t="inlineStr">
        <is>
          <t>תואם</t>
        </is>
      </c>
    </row>
    <row r="260">
      <c r="A260" t="inlineStr">
        <is>
          <t>יד2</t>
        </is>
      </c>
      <c r="B260" t="inlineStr">
        <is>
          <t>99zpxs9g</t>
        </is>
      </c>
      <c r="C260" s="3" t="str">
        <f>HYPERLINK("https://www.yad2.co.il/realestate/item/99zpxs9g","https://www.yad2.co.il/realestate/item/99zpxs9g")</f>
        <v>https://www.yad2.co.il/realestate/item/99zpxs9g</v>
      </c>
      <c r="D260" t="inlineStr">
        <is>
          <t>רחוב</t>
        </is>
      </c>
      <c r="E260" t="inlineStr">
        <is>
          <t>יציאה למחלף הקריות צ'ק פוסט</t>
        </is>
      </c>
      <c r="F260" t="inlineStr">
        <is>
          <t>שיתוף הצגת 3 תמונות יציאה למחלף הקריות צ'ק פוסט 1 מקלט במרחק 440 מ׳</t>
        </is>
      </c>
      <c r="G260" t="inlineStr">
        <is>
          <t>תואם</t>
        </is>
      </c>
    </row>
    <row r="261">
      <c r="A261" t="inlineStr">
        <is>
          <t>יד2</t>
        </is>
      </c>
      <c r="B261" t="inlineStr">
        <is>
          <t>99zpxs9g</t>
        </is>
      </c>
      <c r="C261" s="3" t="str">
        <f>HYPERLINK("https://www.yad2.co.il/realestate/item/99zpxs9g","https://www.yad2.co.il/realestate/item/99zpxs9g")</f>
        <v>https://www.yad2.co.il/realestate/item/99zpxs9g</v>
      </c>
      <c r="D261" t="inlineStr">
        <is>
          <t>שטח מוצג בכותרת</t>
        </is>
      </c>
      <c r="E261" t="inlineStr">
        <is>
          <t>179</t>
        </is>
      </c>
      <c r="F261" t="inlineStr">
        <is>
          <t>ות, חוף שמן, חיפה קרקע179מ״ר בגוש 11656 בחלקה 54+60 1</t>
        </is>
      </c>
      <c r="G261" t="inlineStr">
        <is>
          <t>תואם</t>
        </is>
      </c>
    </row>
    <row r="262">
      <c r="A262" t="inlineStr">
        <is>
          <t>יד2</t>
        </is>
      </c>
      <c r="B262" t="inlineStr">
        <is>
          <t>99zpxs9g</t>
        </is>
      </c>
      <c r="C262" s="3" t="str">
        <f>HYPERLINK("https://www.yad2.co.il/realestate/item/99zpxs9g","https://www.yad2.co.il/realestate/item/99zpxs9g")</f>
        <v>https://www.yad2.co.il/realestate/item/99zpxs9g</v>
      </c>
      <c r="D262" t="inlineStr">
        <is>
          <t>קומה</t>
        </is>
      </c>
      <c r="E262" t="inlineStr">
        <is>
          <t>קרקע</t>
        </is>
      </c>
      <c r="F262" t="inlineStr">
        <is>
          <t>קרקע179מ״ר</t>
        </is>
      </c>
      <c r="G262" t="inlineStr">
        <is>
          <t>תואם</t>
        </is>
      </c>
    </row>
    <row r="263">
      <c r="A263" t="inlineStr">
        <is>
          <t>יד2</t>
        </is>
      </c>
      <c r="B263" t="inlineStr">
        <is>
          <t>ce79dwxk</t>
        </is>
      </c>
      <c r="C263" s="3" t="str">
        <f>HYPERLINK("https://www.yad2.co.il/realestate/item/ce79dwxk","https://www.yad2.co.il/realestate/item/ce79dwxk")</f>
        <v>https://www.yad2.co.il/realestate/item/ce79dwxk</v>
      </c>
      <c r="D263" t="inlineStr">
        <is>
          <t>מחיר מבוקש</t>
        </is>
      </c>
      <c r="E263" t="inlineStr">
        <is>
          <t>2,400,000</t>
        </is>
      </c>
      <c r="F263" t="inlineStr">
        <is>
          <t>יש לך? 1,200,000 ₪ 2,400,000 ₪ 100,000 ₪ לכמה שנ</t>
        </is>
      </c>
      <c r="G263" t="inlineStr">
        <is>
          <t>תואם</t>
        </is>
      </c>
    </row>
    <row r="264">
      <c r="A264" t="inlineStr">
        <is>
          <t>יד2</t>
        </is>
      </c>
      <c r="B264" t="inlineStr">
        <is>
          <t>ce79dwxk</t>
        </is>
      </c>
      <c r="C264" s="3" t="str">
        <f>HYPERLINK("https://www.yad2.co.il/realestate/item/ce79dwxk","https://www.yad2.co.il/realestate/item/ce79dwxk")</f>
        <v>https://www.yad2.co.il/realestate/item/ce79dwxk</v>
      </c>
      <c r="D264" t="inlineStr">
        <is>
          <t>מספר מודעה</t>
        </is>
      </c>
      <c r="E264" t="inlineStr">
        <is>
          <t>62491471</t>
        </is>
      </c>
      <c r="F264" t="inlineStr">
        <is>
          <t>המשרד דווח על מודעה 62491471 פורסם ב ‍26/02/26 מ</t>
        </is>
      </c>
      <c r="G264" t="inlineStr">
        <is>
          <t>תואם</t>
        </is>
      </c>
    </row>
    <row r="265">
      <c r="A265" t="inlineStr">
        <is>
          <t>יד2</t>
        </is>
      </c>
      <c r="B265" t="inlineStr">
        <is>
          <t>ce79dwxk</t>
        </is>
      </c>
      <c r="C265" s="3" t="str">
        <f>HYPERLINK("https://www.yad2.co.il/realestate/item/ce79dwxk","https://www.yad2.co.il/realestate/item/ce79dwxk")</f>
        <v>https://www.yad2.co.il/realestate/item/ce79dwxk</v>
      </c>
      <c r="D265" t="inlineStr">
        <is>
          <t>עיר</t>
        </is>
      </c>
      <c r="E265" t="inlineStr">
        <is>
          <t>צפת</t>
        </is>
      </c>
      <c r="F265" t="inlineStr">
        <is>
          <t>147 מ׳ דירה, דרום, צפת 6חדריםקומה2/8150מ״ר</t>
        </is>
      </c>
      <c r="G265" t="inlineStr">
        <is>
          <t>תואם</t>
        </is>
      </c>
    </row>
    <row r="266">
      <c r="A266" t="inlineStr">
        <is>
          <t>יד2</t>
        </is>
      </c>
      <c r="B266" t="inlineStr">
        <is>
          <t>ce79dwxk</t>
        </is>
      </c>
      <c r="C266" s="3" t="str">
        <f>HYPERLINK("https://www.yad2.co.il/realestate/item/ce79dwxk","https://www.yad2.co.il/realestate/item/ce79dwxk")</f>
        <v>https://www.yad2.co.il/realestate/item/ce79dwxk</v>
      </c>
      <c r="D266" t="inlineStr">
        <is>
          <t>רחוב</t>
        </is>
      </c>
      <c r="E266" t="inlineStr">
        <is>
          <t>צה"ל</t>
        </is>
      </c>
      <c r="F266" t="inlineStr">
        <is>
          <t>יתוף הצגת 14 תמונות צה"ל מקלט במרחק 147 מ׳ ד</t>
        </is>
      </c>
      <c r="G266" t="inlineStr">
        <is>
          <t>תואם</t>
        </is>
      </c>
    </row>
    <row r="267">
      <c r="A267" t="inlineStr">
        <is>
          <t>יד2</t>
        </is>
      </c>
      <c r="B267" t="inlineStr">
        <is>
          <t>ce79dwxk</t>
        </is>
      </c>
      <c r="C267" s="3" t="str">
        <f>HYPERLINK("https://www.yad2.co.il/realestate/item/ce79dwxk","https://www.yad2.co.il/realestate/item/ce79dwxk")</f>
        <v>https://www.yad2.co.il/realestate/item/ce79dwxk</v>
      </c>
      <c r="D267" t="inlineStr">
        <is>
          <t>מספר חדרים</t>
        </is>
      </c>
      <c r="E267" t="inlineStr">
        <is>
          <t>6</t>
        </is>
      </c>
      <c r="F267" t="inlineStr">
        <is>
          <t>147 מ׳ דירה, דרום, צפת 6 חדרים קומה 2/8 150 מ״ר בלב השכ</t>
        </is>
      </c>
      <c r="G267" t="inlineStr">
        <is>
          <t>תואם</t>
        </is>
      </c>
    </row>
    <row r="268">
      <c r="A268" t="inlineStr">
        <is>
          <t>יד2</t>
        </is>
      </c>
      <c r="B268" t="inlineStr">
        <is>
          <t>ce79dwxk</t>
        </is>
      </c>
      <c r="C268" s="3" t="str">
        <f>HYPERLINK("https://www.yad2.co.il/realestate/item/ce79dwxk","https://www.yad2.co.il/realestate/item/ce79dwxk")</f>
        <v>https://www.yad2.co.il/realestate/item/ce79dwxk</v>
      </c>
      <c r="D268" t="inlineStr">
        <is>
          <t>שטח מוצג בכותרת</t>
        </is>
      </c>
      <c r="E268" t="inlineStr">
        <is>
          <t>150</t>
        </is>
      </c>
      <c r="F268" t="inlineStr">
        <is>
          <t>צפת 6 חדרים קומה 2/8 150 מ״ר בלב השכונה החרדית מאור ח</t>
        </is>
      </c>
      <c r="G268" t="inlineStr">
        <is>
          <t>תואם</t>
        </is>
      </c>
    </row>
    <row r="269">
      <c r="A269" t="inlineStr">
        <is>
          <t>יד2</t>
        </is>
      </c>
      <c r="B269" t="inlineStr">
        <is>
          <t>ce79dwxk</t>
        </is>
      </c>
      <c r="C269" s="3" t="str">
        <f>HYPERLINK("https://www.yad2.co.il/realestate/item/ce79dwxk","https://www.yad2.co.il/realestate/item/ce79dwxk")</f>
        <v>https://www.yad2.co.il/realestate/item/ce79dwxk</v>
      </c>
      <c r="D269" t="inlineStr">
        <is>
          <t>קומה</t>
        </is>
      </c>
      <c r="E269" t="inlineStr">
        <is>
          <t>2</t>
        </is>
      </c>
      <c r="F269" t="inlineStr">
        <is>
          <t>דירה, דרום, צפת 6 חדרים קומה 2/8 150 מ״ר בלב השכונה ה</t>
        </is>
      </c>
      <c r="G269" t="inlineStr">
        <is>
          <t>תואם</t>
        </is>
      </c>
    </row>
    <row r="270">
      <c r="A270" t="inlineStr">
        <is>
          <t>יד2</t>
        </is>
      </c>
      <c r="B270" t="inlineStr">
        <is>
          <t>g9ux69qf</t>
        </is>
      </c>
      <c r="C270" s="3" t="str">
        <f>HYPERLINK("https://www.yad2.co.il/realestate/item/g9ux69qf","https://www.yad2.co.il/realestate/item/g9ux69qf")</f>
        <v>https://www.yad2.co.il/realestate/item/g9ux69qf</v>
      </c>
      <c r="D270" t="inlineStr">
        <is>
          <t>מחיר מבוקש</t>
        </is>
      </c>
      <c r="E270" t="inlineStr">
        <is>
          <t>2,290,000</t>
        </is>
      </c>
      <c r="F270" t="inlineStr">
        <is>
          <t>יש לך? 1,145,000 ₪ 2,290,000 ₪ 100,000 ₪ לכמה שנ</t>
        </is>
      </c>
      <c r="G270" t="inlineStr">
        <is>
          <t>תואם</t>
        </is>
      </c>
    </row>
    <row r="271">
      <c r="A271" t="inlineStr">
        <is>
          <t>יד2</t>
        </is>
      </c>
      <c r="B271" t="inlineStr">
        <is>
          <t>g9ux69qf</t>
        </is>
      </c>
      <c r="C271" s="3" t="str">
        <f>HYPERLINK("https://www.yad2.co.il/realestate/item/g9ux69qf","https://www.yad2.co.il/realestate/item/g9ux69qf")</f>
        <v>https://www.yad2.co.il/realestate/item/g9ux69qf</v>
      </c>
      <c r="D271" t="inlineStr">
        <is>
          <t>מספר מודעה</t>
        </is>
      </c>
      <c r="E271" t="inlineStr">
        <is>
          <t>75853741</t>
        </is>
      </c>
      <c r="F271" t="inlineStr">
        <is>
          <t>המשרד דווח על מודעה 75853741 פורסם ב ‍13/10/26 מ</t>
        </is>
      </c>
      <c r="G271" t="inlineStr">
        <is>
          <t>תואם</t>
        </is>
      </c>
    </row>
    <row r="272">
      <c r="A272" t="inlineStr">
        <is>
          <t>יד2</t>
        </is>
      </c>
      <c r="B272" t="inlineStr">
        <is>
          <t>g9ux69qf</t>
        </is>
      </c>
      <c r="C272" s="3" t="str">
        <f>HYPERLINK("https://www.yad2.co.il/realestate/item/g9ux69qf","https://www.yad2.co.il/realestate/item/g9ux69qf")</f>
        <v>https://www.yad2.co.il/realestate/item/g9ux69qf</v>
      </c>
      <c r="D272" t="inlineStr">
        <is>
          <t>עיר</t>
        </is>
      </c>
      <c r="E272" t="inlineStr">
        <is>
          <t>הרצליה</t>
        </is>
      </c>
      <c r="F272" t="inlineStr">
        <is>
          <t>שיתוף הצגת 1 תמונות הרצליה הירוקה, נווה עובד נ</t>
        </is>
      </c>
      <c r="G272" t="inlineStr">
        <is>
          <t>תואם</t>
        </is>
      </c>
    </row>
    <row r="273">
      <c r="A273" t="inlineStr">
        <is>
          <t>יד2</t>
        </is>
      </c>
      <c r="B273" t="inlineStr">
        <is>
          <t>g9ux69qf</t>
        </is>
      </c>
      <c r="C273" s="3" t="str">
        <f>HYPERLINK("https://www.yad2.co.il/realestate/item/g9ux69qf","https://www.yad2.co.il/realestate/item/g9ux69qf")</f>
        <v>https://www.yad2.co.il/realestate/item/g9ux69qf</v>
      </c>
      <c r="D273" t="inlineStr">
        <is>
          <t>מחיר קודם</t>
        </is>
      </c>
      <c r="E273" t="inlineStr">
        <is>
          <t>2,350,000</t>
        </is>
      </c>
      <c r="F273" t="inlineStr">
        <is>
          <t>2,290,000 ₪2,350,000 ₪ החזר חודשי משוער</t>
        </is>
      </c>
      <c r="G273" t="inlineStr">
        <is>
          <t>תואם</t>
        </is>
      </c>
    </row>
    <row r="274">
      <c r="A274" t="inlineStr">
        <is>
          <t>יד2</t>
        </is>
      </c>
      <c r="B274" t="inlineStr">
        <is>
          <t>g9ux69qf</t>
        </is>
      </c>
      <c r="C274" s="3" t="str">
        <f>HYPERLINK("https://www.yad2.co.il/realestate/item/g9ux69qf","https://www.yad2.co.il/realestate/item/g9ux69qf")</f>
        <v>https://www.yad2.co.il/realestate/item/g9ux69qf</v>
      </c>
      <c r="D274" t="inlineStr">
        <is>
          <t>מספר חדרים</t>
        </is>
      </c>
      <c r="E274" t="inlineStr">
        <is>
          <t>3</t>
        </is>
      </c>
      <c r="F274" t="inlineStr">
        <is>
          <t>ה בהרצליה הירוקה! דירת 3 חדרים בשטח של כ-65 מ"ר בנוי +</t>
        </is>
      </c>
      <c r="G274" t="inlineStr">
        <is>
          <t>תואם</t>
        </is>
      </c>
    </row>
    <row r="275">
      <c r="A275" t="inlineStr">
        <is>
          <t>יד2</t>
        </is>
      </c>
      <c r="B275" t="inlineStr">
        <is>
          <t>g9ux69qf</t>
        </is>
      </c>
      <c r="C275" s="3" t="str">
        <f>HYPERLINK("https://www.yad2.co.il/realestate/item/g9ux69qf","https://www.yad2.co.il/realestate/item/g9ux69qf")</f>
        <v>https://www.yad2.co.il/realestate/item/g9ux69qf</v>
      </c>
      <c r="D275" t="inlineStr">
        <is>
          <t>שטח מוצג בכותרת</t>
        </is>
      </c>
      <c r="E275" t="inlineStr">
        <is>
          <t>73</t>
        </is>
      </c>
      <c r="F275" t="inlineStr">
        <is>
          <t>צליה 3 חדרים קומה 2/8 73 מ״ר למכירה בהרצליה הירוקה! ד</t>
        </is>
      </c>
      <c r="G275" t="inlineStr">
        <is>
          <t>תואם</t>
        </is>
      </c>
    </row>
    <row r="276">
      <c r="A276" t="inlineStr">
        <is>
          <t>יד2</t>
        </is>
      </c>
      <c r="B276" t="inlineStr">
        <is>
          <t>g9ux69qf</t>
        </is>
      </c>
      <c r="C276" s="3" t="str">
        <f>HYPERLINK("https://www.yad2.co.il/realestate/item/g9ux69qf","https://www.yad2.co.il/realestate/item/g9ux69qf")</f>
        <v>https://www.yad2.co.il/realestate/item/g9ux69qf</v>
      </c>
      <c r="D276" t="inlineStr">
        <is>
          <t>קומה</t>
        </is>
      </c>
      <c r="E276" t="inlineStr">
        <is>
          <t>2</t>
        </is>
      </c>
      <c r="F276" t="inlineStr">
        <is>
          <t>מ״ד דירה, הרצליה 3 חדרים קומה 2/8 73 מ״ר למכירה בהרצלי</t>
        </is>
      </c>
      <c r="G276" t="inlineStr">
        <is>
          <t>תואם</t>
        </is>
      </c>
    </row>
    <row r="277">
      <c r="A277" t="inlineStr">
        <is>
          <t>יד2</t>
        </is>
      </c>
      <c r="B277" t="inlineStr">
        <is>
          <t>h2efqi2o</t>
        </is>
      </c>
      <c r="C277" s="3" t="str">
        <f>HYPERLINK("https://www.yad2.co.il/realestate/item/h2efqi2o","https://www.yad2.co.il/realestate/item/h2efqi2o")</f>
        <v>https://www.yad2.co.il/realestate/item/h2efqi2o</v>
      </c>
      <c r="D277" t="inlineStr">
        <is>
          <t>מחיר מבוקש</t>
        </is>
      </c>
      <c r="E277" t="inlineStr">
        <is>
          <t>2,300</t>
        </is>
      </c>
      <c r="F277" t="inlineStr">
        <is>
          <t>‌ ‌ ‌ ‌ ‌ ‌ ‌ ‌ ‌ ‌ 2,300 ₪ הצגת מספר טלפון ה</t>
        </is>
      </c>
      <c r="G277" t="inlineStr">
        <is>
          <t>תואם</t>
        </is>
      </c>
    </row>
    <row r="278">
      <c r="A278" t="inlineStr">
        <is>
          <t>יד2</t>
        </is>
      </c>
      <c r="B278" t="inlineStr">
        <is>
          <t>h2efqi2o</t>
        </is>
      </c>
      <c r="C278" s="3" t="str">
        <f>HYPERLINK("https://www.yad2.co.il/realestate/item/h2efqi2o","https://www.yad2.co.il/realestate/item/h2efqi2o")</f>
        <v>https://www.yad2.co.il/realestate/item/h2efqi2o</v>
      </c>
      <c r="D278" t="inlineStr">
        <is>
          <t>מספר מודעה</t>
        </is>
      </c>
      <c r="E278" t="inlineStr">
        <is>
          <t>82859525</t>
        </is>
      </c>
      <c r="F278" t="inlineStr">
        <is>
          <t>המשרד דווח על מודעה 82859525 פורסם ב ‍26/07/26 מ</t>
        </is>
      </c>
      <c r="G278" t="inlineStr">
        <is>
          <t>תואם</t>
        </is>
      </c>
    </row>
    <row r="279">
      <c r="A279" t="inlineStr">
        <is>
          <t>יד2</t>
        </is>
      </c>
      <c r="B279" t="inlineStr">
        <is>
          <t>h2efqi2o</t>
        </is>
      </c>
      <c r="C279" s="3" t="str">
        <f>HYPERLINK("https://www.yad2.co.il/realestate/item/h2efqi2o","https://www.yad2.co.il/realestate/item/h2efqi2o")</f>
        <v>https://www.yad2.co.il/realestate/item/h2efqi2o</v>
      </c>
      <c r="D279" t="inlineStr">
        <is>
          <t>עיר</t>
        </is>
      </c>
      <c r="E279" t="inlineStr">
        <is>
          <t>תל אביב יפו</t>
        </is>
      </c>
      <c r="F279" t="inlineStr">
        <is>
          <t>ית יעקב, נווה צה"ל, תל אביב יפו 1חדריםקרקע36מ״ר להש</t>
        </is>
      </c>
      <c r="G279" t="inlineStr">
        <is>
          <t>תואם</t>
        </is>
      </c>
    </row>
    <row r="280">
      <c r="A280" t="inlineStr">
        <is>
          <t>יד2</t>
        </is>
      </c>
      <c r="B280" t="inlineStr">
        <is>
          <t>h2efqi2o</t>
        </is>
      </c>
      <c r="C280" s="3" t="str">
        <f>HYPERLINK("https://www.yad2.co.il/realestate/item/h2efqi2o","https://www.yad2.co.il/realestate/item/h2efqi2o")</f>
        <v>https://www.yad2.co.il/realestate/item/h2efqi2o</v>
      </c>
      <c r="D280" t="inlineStr">
        <is>
          <t>רחוב</t>
        </is>
      </c>
      <c r="E280" t="inlineStr">
        <is>
          <t>רשף</t>
        </is>
      </c>
      <c r="F280" t="inlineStr">
        <is>
          <t>תוף הצגת 6 תמונות ‌ רשף 6 מקלט במרחק 104 מ׳</t>
        </is>
      </c>
      <c r="G280" t="inlineStr">
        <is>
          <t>תואם</t>
        </is>
      </c>
    </row>
    <row r="281">
      <c r="A281" t="inlineStr">
        <is>
          <t>יד2</t>
        </is>
      </c>
      <c r="B281" t="inlineStr">
        <is>
          <t>h2efqi2o</t>
        </is>
      </c>
      <c r="C281" s="3" t="str">
        <f>HYPERLINK("https://www.yad2.co.il/realestate/item/h2efqi2o","https://www.yad2.co.il/realestate/item/h2efqi2o")</f>
        <v>https://www.yad2.co.il/realestate/item/h2efqi2o</v>
      </c>
      <c r="D281" t="inlineStr">
        <is>
          <t>מספר חדרים</t>
        </is>
      </c>
      <c r="E281" t="inlineStr">
        <is>
          <t>1</t>
        </is>
      </c>
      <c r="F281" t="inlineStr">
        <is>
          <t>נווה צה"ל, תל אביב יפו 1 חדרים קרקע 36 מ״ר להשכרה ברחוב</t>
        </is>
      </c>
      <c r="G281" t="inlineStr">
        <is>
          <t>תואם</t>
        </is>
      </c>
    </row>
    <row r="282">
      <c r="A282" t="inlineStr">
        <is>
          <t>יד2</t>
        </is>
      </c>
      <c r="B282" t="inlineStr">
        <is>
          <t>h2efqi2o</t>
        </is>
      </c>
      <c r="C282" s="3" t="str">
        <f>HYPERLINK("https://www.yad2.co.il/realestate/item/h2efqi2o","https://www.yad2.co.il/realestate/item/h2efqi2o")</f>
        <v>https://www.yad2.co.il/realestate/item/h2efqi2o</v>
      </c>
      <c r="D282" t="inlineStr">
        <is>
          <t>שטח מוצג בכותרת</t>
        </is>
      </c>
      <c r="E282" t="inlineStr">
        <is>
          <t>36</t>
        </is>
      </c>
      <c r="F282" t="inlineStr">
        <is>
          <t>תל אביב יפו 1חדריםקרקע36מ״ר להשכרה ברחוב רש"ף, רחוב</t>
        </is>
      </c>
      <c r="G282" t="inlineStr">
        <is>
          <t>תואם</t>
        </is>
      </c>
    </row>
    <row r="283">
      <c r="A283" t="inlineStr">
        <is>
          <t>יד2</t>
        </is>
      </c>
      <c r="B283" t="inlineStr">
        <is>
          <t>h2efqi2o</t>
        </is>
      </c>
      <c r="C283" s="3" t="str">
        <f>HYPERLINK("https://www.yad2.co.il/realestate/item/h2efqi2o","https://www.yad2.co.il/realestate/item/h2efqi2o")</f>
        <v>https://www.yad2.co.il/realestate/item/h2efqi2o</v>
      </c>
      <c r="D283" t="inlineStr">
        <is>
          <t>קומה</t>
        </is>
      </c>
      <c r="E283" t="inlineStr">
        <is>
          <t>קרקע</t>
        </is>
      </c>
      <c r="F283" t="inlineStr">
        <is>
          <t>1חדריםקרקע36מ״ר</t>
        </is>
      </c>
      <c r="G283" t="inlineStr">
        <is>
          <t>תואם</t>
        </is>
      </c>
    </row>
    <row r="284">
      <c r="A284" t="inlineStr">
        <is>
          <t>יד2</t>
        </is>
      </c>
      <c r="B284" t="inlineStr">
        <is>
          <t>izyroedm</t>
        </is>
      </c>
      <c r="C284" s="3" t="str">
        <f>HYPERLINK("https://www.yad2.co.il/realestate/item/izyroedm","https://www.yad2.co.il/realestate/item/izyroedm")</f>
        <v>https://www.yad2.co.il/realestate/item/izyroedm</v>
      </c>
      <c r="D284" t="inlineStr">
        <is>
          <t>מחיר מבוקש</t>
        </is>
      </c>
      <c r="E284" t="inlineStr">
        <is>
          <t>11,000,000</t>
        </is>
      </c>
      <c r="F284" t="inlineStr">
        <is>
          <t>יש לך? 5,500,000 ₪ 11,000,000 ₪ 100,000 ₪ לכמה שנ</t>
        </is>
      </c>
      <c r="G284" t="inlineStr">
        <is>
          <t>תואם</t>
        </is>
      </c>
    </row>
    <row r="285">
      <c r="A285" t="inlineStr">
        <is>
          <t>יד2</t>
        </is>
      </c>
      <c r="B285" t="inlineStr">
        <is>
          <t>izyroedm</t>
        </is>
      </c>
      <c r="C285" s="3" t="str">
        <f>HYPERLINK("https://www.yad2.co.il/realestate/item/izyroedm","https://www.yad2.co.il/realestate/item/izyroedm")</f>
        <v>https://www.yad2.co.il/realestate/item/izyroedm</v>
      </c>
      <c r="D285" t="inlineStr">
        <is>
          <t>מספר מודעה</t>
        </is>
      </c>
      <c r="E285" t="inlineStr">
        <is>
          <t>68702320</t>
        </is>
      </c>
      <c r="F285" t="inlineStr">
        <is>
          <t>המשרד דווח על מודעה 68702320 פורסם ב ‍16/08/26 מ</t>
        </is>
      </c>
      <c r="G285" t="inlineStr">
        <is>
          <t>תואם</t>
        </is>
      </c>
    </row>
    <row r="286">
      <c r="A286" t="inlineStr">
        <is>
          <t>יד2</t>
        </is>
      </c>
      <c r="B286" t="inlineStr">
        <is>
          <t>izyroedm</t>
        </is>
      </c>
      <c r="C286" s="3" t="str">
        <f>HYPERLINK("https://www.yad2.co.il/realestate/item/izyroedm","https://www.yad2.co.il/realestate/item/izyroedm")</f>
        <v>https://www.yad2.co.il/realestate/item/izyroedm</v>
      </c>
      <c r="D286" t="inlineStr">
        <is>
          <t>עיר</t>
        </is>
      </c>
      <c r="E286" t="inlineStr">
        <is>
          <t>פתח תקווה</t>
        </is>
      </c>
      <c r="F286" t="inlineStr">
        <is>
          <t>פרסום מודעה שיתוף ‌ פתח תקווה מקלט במרחק 339 מ׳ ב</t>
        </is>
      </c>
      <c r="G286" t="inlineStr">
        <is>
          <t>תואם</t>
        </is>
      </c>
    </row>
    <row r="287">
      <c r="A287" t="inlineStr">
        <is>
          <t>יד2</t>
        </is>
      </c>
      <c r="B287" t="inlineStr">
        <is>
          <t>izyroedm</t>
        </is>
      </c>
      <c r="C287" s="3" t="str">
        <f>HYPERLINK("https://www.yad2.co.il/realestate/item/izyroedm","https://www.yad2.co.il/realestate/item/izyroedm")</f>
        <v>https://www.yad2.co.il/realestate/item/izyroedm</v>
      </c>
      <c r="D287" t="inlineStr">
        <is>
          <t>שטח מוצג בכותרת</t>
        </is>
      </c>
      <c r="E287" t="inlineStr">
        <is>
          <t>980</t>
        </is>
      </c>
      <c r="F287" t="inlineStr">
        <is>
          <t>9 מ׳ בניין מגורים קרקע980מ״ר למכירה במרכז העיר בניין</t>
        </is>
      </c>
      <c r="G287" t="inlineStr">
        <is>
          <t>תואם</t>
        </is>
      </c>
    </row>
    <row r="288">
      <c r="A288" t="inlineStr">
        <is>
          <t>יד2</t>
        </is>
      </c>
      <c r="B288" t="inlineStr">
        <is>
          <t>izyroedm</t>
        </is>
      </c>
      <c r="C288" s="3" t="str">
        <f>HYPERLINK("https://www.yad2.co.il/realestate/item/izyroedm","https://www.yad2.co.il/realestate/item/izyroedm")</f>
        <v>https://www.yad2.co.il/realestate/item/izyroedm</v>
      </c>
      <c r="D288" t="inlineStr">
        <is>
          <t>קומה</t>
        </is>
      </c>
      <c r="E288" t="inlineStr">
        <is>
          <t>קרקע</t>
        </is>
      </c>
      <c r="F288" t="inlineStr">
        <is>
          <t>קרקע980מ״ר</t>
        </is>
      </c>
      <c r="G288" t="inlineStr">
        <is>
          <t>תואם</t>
        </is>
      </c>
    </row>
    <row r="289">
      <c r="A289" t="inlineStr">
        <is>
          <t>יד2</t>
        </is>
      </c>
      <c r="B289" t="inlineStr">
        <is>
          <t>jg5nvnoj</t>
        </is>
      </c>
      <c r="C289" s="3" t="str">
        <f>HYPERLINK("https://www.yad2.co.il/realestate/item/jg5nvnoj","https://www.yad2.co.il/realestate/item/jg5nvnoj")</f>
        <v>https://www.yad2.co.il/realestate/item/jg5nvnoj</v>
      </c>
      <c r="D289" t="inlineStr">
        <is>
          <t>מחיר מבוקש</t>
        </is>
      </c>
      <c r="E289" t="inlineStr">
        <is>
          <t>3,850,000</t>
        </is>
      </c>
      <c r="F289" t="inlineStr">
        <is>
          <t>יש לך? 1,925,000 ₪ 3,850,000 ₪ 100,000 ₪ לכמה שנ</t>
        </is>
      </c>
      <c r="G289" t="inlineStr">
        <is>
          <t>תואם</t>
        </is>
      </c>
    </row>
    <row r="290">
      <c r="A290" t="inlineStr">
        <is>
          <t>יד2</t>
        </is>
      </c>
      <c r="B290" t="inlineStr">
        <is>
          <t>jg5nvnoj</t>
        </is>
      </c>
      <c r="C290" s="3" t="str">
        <f>HYPERLINK("https://www.yad2.co.il/realestate/item/jg5nvnoj","https://www.yad2.co.il/realestate/item/jg5nvnoj")</f>
        <v>https://www.yad2.co.il/realestate/item/jg5nvnoj</v>
      </c>
      <c r="D290" t="inlineStr">
        <is>
          <t>מספר מודעה</t>
        </is>
      </c>
      <c r="E290" t="inlineStr">
        <is>
          <t>54892102</t>
        </is>
      </c>
      <c r="F290" t="inlineStr">
        <is>
          <t>המשרד דווח על מודעה 54892102 פורסם ב ‍13/04/26 מ</t>
        </is>
      </c>
      <c r="G290" t="inlineStr">
        <is>
          <t>תואם</t>
        </is>
      </c>
    </row>
    <row r="291">
      <c r="A291" t="inlineStr">
        <is>
          <t>יד2</t>
        </is>
      </c>
      <c r="B291" t="inlineStr">
        <is>
          <t>jg5nvnoj</t>
        </is>
      </c>
      <c r="C291" s="3" t="str">
        <f>HYPERLINK("https://www.yad2.co.il/realestate/item/jg5nvnoj","https://www.yad2.co.il/realestate/item/jg5nvnoj")</f>
        <v>https://www.yad2.co.il/realestate/item/jg5nvnoj</v>
      </c>
      <c r="D291" t="inlineStr">
        <is>
          <t>עיר</t>
        </is>
      </c>
      <c r="E291" t="inlineStr">
        <is>
          <t>תל אביב יפו</t>
        </is>
      </c>
      <c r="F291" t="inlineStr">
        <is>
          <t>כס עם ממ״ד דירת גן, תל אביב יפו 4חדריםקרקע164מ״ר די</t>
        </is>
      </c>
      <c r="G291" t="inlineStr">
        <is>
          <t>תואם</t>
        </is>
      </c>
    </row>
    <row r="292">
      <c r="A292" t="inlineStr">
        <is>
          <t>יד2</t>
        </is>
      </c>
      <c r="B292" t="inlineStr">
        <is>
          <t>jg5nvnoj</t>
        </is>
      </c>
      <c r="C292" s="3" t="str">
        <f>HYPERLINK("https://www.yad2.co.il/realestate/item/jg5nvnoj","https://www.yad2.co.il/realestate/item/jg5nvnoj")</f>
        <v>https://www.yad2.co.il/realestate/item/jg5nvnoj</v>
      </c>
      <c r="D292" t="inlineStr">
        <is>
          <t>רחוב</t>
        </is>
      </c>
      <c r="E292" t="inlineStr">
        <is>
          <t>שמואל ירחינאי</t>
        </is>
      </c>
      <c r="F292" t="inlineStr">
        <is>
          <t>יתוף הצגת 10 תמונות שמואל ירחינאי בלעדיות נכס עם ממ״ד</t>
        </is>
      </c>
      <c r="G292" t="inlineStr">
        <is>
          <t>תואם</t>
        </is>
      </c>
    </row>
    <row r="293">
      <c r="A293" t="inlineStr">
        <is>
          <t>יד2</t>
        </is>
      </c>
      <c r="B293" t="inlineStr">
        <is>
          <t>jg5nvnoj</t>
        </is>
      </c>
      <c r="C293" s="3" t="str">
        <f>HYPERLINK("https://www.yad2.co.il/realestate/item/jg5nvnoj","https://www.yad2.co.il/realestate/item/jg5nvnoj")</f>
        <v>https://www.yad2.co.il/realestate/item/jg5nvnoj</v>
      </c>
      <c r="D293" t="inlineStr">
        <is>
          <t>מספר חדרים</t>
        </is>
      </c>
      <c r="E293" t="inlineStr">
        <is>
          <t>4</t>
        </is>
      </c>
      <c r="F293" t="inlineStr">
        <is>
          <t>ד דירת גן, תל אביב יפו 4 חדרים קרקע 164 מ״ר דירת גן מרו</t>
        </is>
      </c>
      <c r="G293" t="inlineStr">
        <is>
          <t>תואם</t>
        </is>
      </c>
    </row>
    <row r="294">
      <c r="A294" t="inlineStr">
        <is>
          <t>יד2</t>
        </is>
      </c>
      <c r="B294" t="inlineStr">
        <is>
          <t>jg5nvnoj</t>
        </is>
      </c>
      <c r="C294" s="3" t="str">
        <f>HYPERLINK("https://www.yad2.co.il/realestate/item/jg5nvnoj","https://www.yad2.co.il/realestate/item/jg5nvnoj")</f>
        <v>https://www.yad2.co.il/realestate/item/jg5nvnoj</v>
      </c>
      <c r="D294" t="inlineStr">
        <is>
          <t>שטח מוצג בכותרת</t>
        </is>
      </c>
      <c r="E294" t="inlineStr">
        <is>
          <t>164</t>
        </is>
      </c>
      <c r="F294" t="inlineStr">
        <is>
          <t>תל אביב יפו 4חדריםקרקע164מ״ר דירת גן מרווחת 133 מ"ר ב</t>
        </is>
      </c>
      <c r="G294" t="inlineStr">
        <is>
          <t>תואם</t>
        </is>
      </c>
    </row>
    <row r="295">
      <c r="A295" t="inlineStr">
        <is>
          <t>יד2</t>
        </is>
      </c>
      <c r="B295" t="inlineStr">
        <is>
          <t>jg5nvnoj</t>
        </is>
      </c>
      <c r="C295" s="3" t="str">
        <f>HYPERLINK("https://www.yad2.co.il/realestate/item/jg5nvnoj","https://www.yad2.co.il/realestate/item/jg5nvnoj")</f>
        <v>https://www.yad2.co.il/realestate/item/jg5nvnoj</v>
      </c>
      <c r="D295" t="inlineStr">
        <is>
          <t>קומה</t>
        </is>
      </c>
      <c r="E295" t="inlineStr">
        <is>
          <t>קרקע</t>
        </is>
      </c>
      <c r="F295" t="inlineStr">
        <is>
          <t>4חדריםקרקע164מ״ר</t>
        </is>
      </c>
      <c r="G295" t="inlineStr">
        <is>
          <t>תואם</t>
        </is>
      </c>
    </row>
    <row r="296">
      <c r="A296" t="inlineStr">
        <is>
          <t>יד2</t>
        </is>
      </c>
      <c r="B296" t="inlineStr">
        <is>
          <t>jt56r5qh</t>
        </is>
      </c>
      <c r="C296" s="3" t="str">
        <f>HYPERLINK("https://www.yad2.co.il/realestate/item/jt56r5qh","https://www.yad2.co.il/realestate/item/jt56r5qh")</f>
        <v>https://www.yad2.co.il/realestate/item/jt56r5qh</v>
      </c>
      <c r="D296" t="inlineStr">
        <is>
          <t>מחיר מבוקש</t>
        </is>
      </c>
      <c r="E296" t="inlineStr">
        <is>
          <t>2,200,000</t>
        </is>
      </c>
      <c r="F296" t="inlineStr">
        <is>
          <t>יש לך? 1,100,000 ₪ 2,200,000 ₪ 100,000 ₪ לכמה שנ</t>
        </is>
      </c>
      <c r="G296" t="inlineStr">
        <is>
          <t>תואם</t>
        </is>
      </c>
    </row>
    <row r="297">
      <c r="A297" t="inlineStr">
        <is>
          <t>יד2</t>
        </is>
      </c>
      <c r="B297" t="inlineStr">
        <is>
          <t>jt56r5qh</t>
        </is>
      </c>
      <c r="C297" s="3" t="str">
        <f>HYPERLINK("https://www.yad2.co.il/realestate/item/jt56r5qh","https://www.yad2.co.il/realestate/item/jt56r5qh")</f>
        <v>https://www.yad2.co.il/realestate/item/jt56r5qh</v>
      </c>
      <c r="D297" t="inlineStr">
        <is>
          <t>מספר מודעה</t>
        </is>
      </c>
      <c r="E297" t="inlineStr">
        <is>
          <t>78774030</t>
        </is>
      </c>
      <c r="F297" t="inlineStr">
        <is>
          <t>המשרד דווח על מודעה 78774030 פורסם ב ‍23/06/26 מ</t>
        </is>
      </c>
      <c r="G297" t="inlineStr">
        <is>
          <t>תואם</t>
        </is>
      </c>
    </row>
    <row r="298">
      <c r="A298" t="inlineStr">
        <is>
          <t>יד2</t>
        </is>
      </c>
      <c r="B298" t="inlineStr">
        <is>
          <t>jt56r5qh</t>
        </is>
      </c>
      <c r="C298" s="3" t="str">
        <f>HYPERLINK("https://www.yad2.co.il/realestate/item/jt56r5qh","https://www.yad2.co.il/realestate/item/jt56r5qh")</f>
        <v>https://www.yad2.co.il/realestate/item/jt56r5qh</v>
      </c>
      <c r="D298" t="inlineStr">
        <is>
          <t>עיר</t>
        </is>
      </c>
      <c r="E298" t="inlineStr">
        <is>
          <t>תל אביב יפו</t>
        </is>
      </c>
      <c r="F298" t="inlineStr">
        <is>
          <t>יין דירה, ניר אביב, תל אביב יפו 4חדריםקומה2/790מ״ר</t>
        </is>
      </c>
      <c r="G298" t="inlineStr">
        <is>
          <t>תואם</t>
        </is>
      </c>
    </row>
    <row r="299">
      <c r="A299" t="inlineStr">
        <is>
          <t>יד2</t>
        </is>
      </c>
      <c r="B299" t="inlineStr">
        <is>
          <t>jt56r5qh</t>
        </is>
      </c>
      <c r="C299" s="3" t="str">
        <f>HYPERLINK("https://www.yad2.co.il/realestate/item/jt56r5qh","https://www.yad2.co.il/realestate/item/jt56r5qh")</f>
        <v>https://www.yad2.co.il/realestate/item/jt56r5qh</v>
      </c>
      <c r="D299" t="inlineStr">
        <is>
          <t>רחוב</t>
        </is>
      </c>
      <c r="E299" t="inlineStr">
        <is>
          <t>רוטנשטרייך</t>
        </is>
      </c>
      <c r="F299" t="inlineStr">
        <is>
          <t>יתוף הצגת 15 תמונות רוטנשטרייך 32 בלעדיות מקלט בני</t>
        </is>
      </c>
      <c r="G299" t="inlineStr">
        <is>
          <t>תואם</t>
        </is>
      </c>
    </row>
    <row r="300">
      <c r="A300" t="inlineStr">
        <is>
          <t>יד2</t>
        </is>
      </c>
      <c r="B300" t="inlineStr">
        <is>
          <t>jt56r5qh</t>
        </is>
      </c>
      <c r="C300" s="3" t="str">
        <f>HYPERLINK("https://www.yad2.co.il/realestate/item/jt56r5qh","https://www.yad2.co.il/realestate/item/jt56r5qh")</f>
        <v>https://www.yad2.co.il/realestate/item/jt56r5qh</v>
      </c>
      <c r="D300" t="inlineStr">
        <is>
          <t>מחיר קודם</t>
        </is>
      </c>
      <c r="E300" t="inlineStr">
        <is>
          <t>2,300,000</t>
        </is>
      </c>
      <c r="F300" t="inlineStr">
        <is>
          <t>2,200,000 ₪2,300,000 ₪ החזר חודשי משוער</t>
        </is>
      </c>
      <c r="G300" t="inlineStr">
        <is>
          <t>תואם</t>
        </is>
      </c>
    </row>
    <row r="301">
      <c r="A301" t="inlineStr">
        <is>
          <t>יד2</t>
        </is>
      </c>
      <c r="B301" t="inlineStr">
        <is>
          <t>jt56r5qh</t>
        </is>
      </c>
      <c r="C301" s="3" t="str">
        <f>HYPERLINK("https://www.yad2.co.il/realestate/item/jt56r5qh","https://www.yad2.co.il/realestate/item/jt56r5qh")</f>
        <v>https://www.yad2.co.il/realestate/item/jt56r5qh</v>
      </c>
      <c r="D301" t="inlineStr">
        <is>
          <t>מספר חדרים</t>
        </is>
      </c>
      <c r="E301" t="inlineStr">
        <is>
          <t>4</t>
        </is>
      </c>
      <c r="F301" t="inlineStr">
        <is>
          <t>ניר אביב, תל אביב יפו 4 חדרים קומה 2/7 90 מ״ר דירה מהמ</t>
        </is>
      </c>
      <c r="G301" t="inlineStr">
        <is>
          <t>תואם</t>
        </is>
      </c>
    </row>
    <row r="302">
      <c r="A302" t="inlineStr">
        <is>
          <t>יד2</t>
        </is>
      </c>
      <c r="B302" t="inlineStr">
        <is>
          <t>jt56r5qh</t>
        </is>
      </c>
      <c r="C302" s="3" t="str">
        <f>HYPERLINK("https://www.yad2.co.il/realestate/item/jt56r5qh","https://www.yad2.co.il/realestate/item/jt56r5qh")</f>
        <v>https://www.yad2.co.il/realestate/item/jt56r5qh</v>
      </c>
      <c r="D302" t="inlineStr">
        <is>
          <t>שטח מוצג בכותרת</t>
        </is>
      </c>
      <c r="E302" t="inlineStr">
        <is>
          <t>90</t>
        </is>
      </c>
      <c r="F302" t="inlineStr">
        <is>
          <t>יפו 4 חדרים קומה 2/7 90 מ״ר דירה מהממת ויפה באחד המק</t>
        </is>
      </c>
      <c r="G302" t="inlineStr">
        <is>
          <t>תואם</t>
        </is>
      </c>
    </row>
    <row r="303">
      <c r="A303" t="inlineStr">
        <is>
          <t>יד2</t>
        </is>
      </c>
      <c r="B303" t="inlineStr">
        <is>
          <t>jt56r5qh</t>
        </is>
      </c>
      <c r="C303" s="3" t="str">
        <f>HYPERLINK("https://www.yad2.co.il/realestate/item/jt56r5qh","https://www.yad2.co.il/realestate/item/jt56r5qh")</f>
        <v>https://www.yad2.co.il/realestate/item/jt56r5qh</v>
      </c>
      <c r="D303" t="inlineStr">
        <is>
          <t>קומה</t>
        </is>
      </c>
      <c r="E303" t="inlineStr">
        <is>
          <t>2</t>
        </is>
      </c>
      <c r="F303" t="inlineStr">
        <is>
          <t>ביב, תל אביב יפו 4 חדרים קומה 2/7 90 מ״ר דירה מהממת וי</t>
        </is>
      </c>
      <c r="G303" t="inlineStr">
        <is>
          <t>תואם</t>
        </is>
      </c>
    </row>
    <row r="304">
      <c r="A304" t="inlineStr">
        <is>
          <t>יד2</t>
        </is>
      </c>
      <c r="B304" t="inlineStr">
        <is>
          <t>l7rc1310</t>
        </is>
      </c>
      <c r="C304" s="3" t="str">
        <f>HYPERLINK("https://www.yad2.co.il/realestate/item/l7rc1310","https://www.yad2.co.il/realestate/item/l7rc1310")</f>
        <v>https://www.yad2.co.il/realestate/item/l7rc1310</v>
      </c>
      <c r="D304" t="inlineStr">
        <is>
          <t>מחיר מבוקש</t>
        </is>
      </c>
      <c r="E304" t="inlineStr">
        <is>
          <t>1,645,000</t>
        </is>
      </c>
      <c r="F304" t="inlineStr">
        <is>
          <t>מי יש לך? 822,500 ₪ 1,645,000 ₪ 100,000 ₪ לכמה שנ</t>
        </is>
      </c>
      <c r="G304" t="inlineStr">
        <is>
          <t>תואם</t>
        </is>
      </c>
    </row>
    <row r="305">
      <c r="A305" t="inlineStr">
        <is>
          <t>יד2</t>
        </is>
      </c>
      <c r="B305" t="inlineStr">
        <is>
          <t>l7rc1310</t>
        </is>
      </c>
      <c r="C305" s="3" t="str">
        <f>HYPERLINK("https://www.yad2.co.il/realestate/item/l7rc1310","https://www.yad2.co.il/realestate/item/l7rc1310")</f>
        <v>https://www.yad2.co.il/realestate/item/l7rc1310</v>
      </c>
      <c r="D305" t="inlineStr">
        <is>
          <t>מספר מודעה</t>
        </is>
      </c>
      <c r="E305" t="inlineStr">
        <is>
          <t>66481537</t>
        </is>
      </c>
      <c r="F305" t="inlineStr">
        <is>
          <t>המשרד דווח על מודעה 66481537 פורסם ב ‍26/10/26 מ</t>
        </is>
      </c>
      <c r="G305" t="inlineStr">
        <is>
          <t>תואם</t>
        </is>
      </c>
    </row>
    <row r="306">
      <c r="A306" t="inlineStr">
        <is>
          <t>יד2</t>
        </is>
      </c>
      <c r="B306" t="inlineStr">
        <is>
          <t>l7rc1310</t>
        </is>
      </c>
      <c r="C306" s="3" t="str">
        <f>HYPERLINK("https://www.yad2.co.il/realestate/item/l7rc1310","https://www.yad2.co.il/realestate/item/l7rc1310")</f>
        <v>https://www.yad2.co.il/realestate/item/l7rc1310</v>
      </c>
      <c r="D306" t="inlineStr">
        <is>
          <t>עיר</t>
        </is>
      </c>
      <c r="E306" t="inlineStr">
        <is>
          <t>בת ים</t>
        </is>
      </c>
      <c r="F306" t="inlineStr">
        <is>
          <t>רה, דרום מערב ותיק, בת ים 3חדריםקומה1/480מ״ר</t>
        </is>
      </c>
      <c r="G306" t="inlineStr">
        <is>
          <t>תואם</t>
        </is>
      </c>
    </row>
    <row r="307">
      <c r="A307" t="inlineStr">
        <is>
          <t>יד2</t>
        </is>
      </c>
      <c r="B307" t="inlineStr">
        <is>
          <t>l7rc1310</t>
        </is>
      </c>
      <c r="C307" s="3" t="str">
        <f>HYPERLINK("https://www.yad2.co.il/realestate/item/l7rc1310","https://www.yad2.co.il/realestate/item/l7rc1310")</f>
        <v>https://www.yad2.co.il/realestate/item/l7rc1310</v>
      </c>
      <c r="D307" t="inlineStr">
        <is>
          <t>רחוב</t>
        </is>
      </c>
      <c r="E307" t="inlineStr">
        <is>
          <t>השיקמה</t>
        </is>
      </c>
      <c r="F307" t="inlineStr">
        <is>
          <t>תוף הצגת 1 תמונות ‌ השיקמה מקלט בניין דירה, דר</t>
        </is>
      </c>
      <c r="G307" t="inlineStr">
        <is>
          <t>תואם</t>
        </is>
      </c>
    </row>
    <row r="308">
      <c r="A308" t="inlineStr">
        <is>
          <t>יד2</t>
        </is>
      </c>
      <c r="B308" t="inlineStr">
        <is>
          <t>l7rc1310</t>
        </is>
      </c>
      <c r="C308" s="3" t="str">
        <f>HYPERLINK("https://www.yad2.co.il/realestate/item/l7rc1310","https://www.yad2.co.il/realestate/item/l7rc1310")</f>
        <v>https://www.yad2.co.il/realestate/item/l7rc1310</v>
      </c>
      <c r="D308" t="inlineStr">
        <is>
          <t>מספר חדרים</t>
        </is>
      </c>
      <c r="E308" t="inlineStr">
        <is>
          <t>3</t>
        </is>
      </c>
      <c r="F308" t="inlineStr">
        <is>
          <t>חדריםקומה1/480מ״ר דירה 3 חדרים , מרווחת קומה ראשונה , ח</t>
        </is>
      </c>
      <c r="G308" t="inlineStr">
        <is>
          <t>תואם</t>
        </is>
      </c>
    </row>
    <row r="309">
      <c r="A309" t="inlineStr">
        <is>
          <t>יד2</t>
        </is>
      </c>
      <c r="B309" t="inlineStr">
        <is>
          <t>l7rc1310</t>
        </is>
      </c>
      <c r="C309" s="3" t="str">
        <f>HYPERLINK("https://www.yad2.co.il/realestate/item/l7rc1310","https://www.yad2.co.il/realestate/item/l7rc1310")</f>
        <v>https://www.yad2.co.il/realestate/item/l7rc1310</v>
      </c>
      <c r="D309" t="inlineStr">
        <is>
          <t>שטח מוצג בכותרת</t>
        </is>
      </c>
      <c r="E309" t="inlineStr">
        <is>
          <t>80</t>
        </is>
      </c>
      <c r="F309" t="inlineStr">
        <is>
          <t>ת ים 3 חדרים קומה 1/4 80 מ״ר דירה 3 חדרים , מרווחת קו</t>
        </is>
      </c>
      <c r="G309" t="inlineStr">
        <is>
          <t>תואם</t>
        </is>
      </c>
    </row>
    <row r="310">
      <c r="A310" t="inlineStr">
        <is>
          <t>יד2</t>
        </is>
      </c>
      <c r="B310" t="inlineStr">
        <is>
          <t>l7rc1310</t>
        </is>
      </c>
      <c r="C310" s="3" t="str">
        <f>HYPERLINK("https://www.yad2.co.il/realestate/item/l7rc1310","https://www.yad2.co.il/realestate/item/l7rc1310")</f>
        <v>https://www.yad2.co.il/realestate/item/l7rc1310</v>
      </c>
      <c r="D310" t="inlineStr">
        <is>
          <t>קומה</t>
        </is>
      </c>
      <c r="E310" t="inlineStr">
        <is>
          <t>1</t>
        </is>
      </c>
      <c r="F310" t="inlineStr">
        <is>
          <t>מערב ותיק, בת ים 3 חדרים קומה 1/4 80 מ״ר דירה 3 חדרים</t>
        </is>
      </c>
      <c r="G310" t="inlineStr">
        <is>
          <t>תואם</t>
        </is>
      </c>
    </row>
    <row r="311">
      <c r="A311" t="inlineStr">
        <is>
          <t>יד2</t>
        </is>
      </c>
      <c r="B311" t="inlineStr">
        <is>
          <t>ljpl25jz</t>
        </is>
      </c>
      <c r="C311" s="3" t="str">
        <f>HYPERLINK("https://www.yad2.co.il/realestate/item/ljpl25jz","https://www.yad2.co.il/realestate/item/ljpl25jz")</f>
        <v>https://www.yad2.co.il/realestate/item/ljpl25jz</v>
      </c>
      <c r="D311" t="inlineStr">
        <is>
          <t>מחיר מבוקש</t>
        </is>
      </c>
      <c r="E311" t="inlineStr">
        <is>
          <t>7,200</t>
        </is>
      </c>
      <c r="F311" t="inlineStr">
        <is>
          <t>7,200 ₪ הצגת מספר טלפון</t>
        </is>
      </c>
      <c r="G311" t="inlineStr">
        <is>
          <t>תואם</t>
        </is>
      </c>
    </row>
    <row r="312">
      <c r="A312" t="inlineStr">
        <is>
          <t>יד2</t>
        </is>
      </c>
      <c r="B312" t="inlineStr">
        <is>
          <t>ljpl25jz</t>
        </is>
      </c>
      <c r="C312" s="3" t="str">
        <f>HYPERLINK("https://www.yad2.co.il/realestate/item/ljpl25jz","https://www.yad2.co.il/realestate/item/ljpl25jz")</f>
        <v>https://www.yad2.co.il/realestate/item/ljpl25jz</v>
      </c>
      <c r="D312" t="inlineStr">
        <is>
          <t>מספר מודעה</t>
        </is>
      </c>
      <c r="E312" t="inlineStr">
        <is>
          <t>77904239</t>
        </is>
      </c>
      <c r="F312" t="inlineStr">
        <is>
          <t>המשרד דווח על מודעה 77904239 פורסם ב ‍16/09/26 מ</t>
        </is>
      </c>
      <c r="G312" t="inlineStr">
        <is>
          <t>תואם</t>
        </is>
      </c>
    </row>
    <row r="313">
      <c r="A313" t="inlineStr">
        <is>
          <t>יד2</t>
        </is>
      </c>
      <c r="B313" t="inlineStr">
        <is>
          <t>ljpl25jz</t>
        </is>
      </c>
      <c r="C313" s="3" t="str">
        <f>HYPERLINK("https://www.yad2.co.il/realestate/item/ljpl25jz","https://www.yad2.co.il/realestate/item/ljpl25jz")</f>
        <v>https://www.yad2.co.il/realestate/item/ljpl25jz</v>
      </c>
      <c r="D313" t="inlineStr">
        <is>
          <t>עיר</t>
        </is>
      </c>
      <c r="E313" t="inlineStr">
        <is>
          <t>בת ים</t>
        </is>
      </c>
      <c r="F313" t="inlineStr">
        <is>
          <t>מ״ד דירה, רמת יוסף, בת ים 4חדריםקומה4/9117מ״ר</t>
        </is>
      </c>
      <c r="G313" t="inlineStr">
        <is>
          <t>תואם</t>
        </is>
      </c>
    </row>
    <row r="314">
      <c r="A314" t="inlineStr">
        <is>
          <t>יד2</t>
        </is>
      </c>
      <c r="B314" t="inlineStr">
        <is>
          <t>ljpl25jz</t>
        </is>
      </c>
      <c r="C314" s="3" t="str">
        <f>HYPERLINK("https://www.yad2.co.il/realestate/item/ljpl25jz","https://www.yad2.co.il/realestate/item/ljpl25jz")</f>
        <v>https://www.yad2.co.il/realestate/item/ljpl25jz</v>
      </c>
      <c r="D314" t="inlineStr">
        <is>
          <t>רחוב</t>
        </is>
      </c>
      <c r="E314" t="inlineStr">
        <is>
          <t>מבצע סיני</t>
        </is>
      </c>
      <c r="F314" t="inlineStr">
        <is>
          <t>תוף הצגת 4 תמונות ‌ מבצע סיני נכס עם ממ״ד דירה, ר</t>
        </is>
      </c>
      <c r="G314" t="inlineStr">
        <is>
          <t>תואם</t>
        </is>
      </c>
    </row>
    <row r="315">
      <c r="A315" t="inlineStr">
        <is>
          <t>יד2</t>
        </is>
      </c>
      <c r="B315" t="inlineStr">
        <is>
          <t>ljpl25jz</t>
        </is>
      </c>
      <c r="C315" s="3" t="str">
        <f>HYPERLINK("https://www.yad2.co.il/realestate/item/ljpl25jz","https://www.yad2.co.il/realestate/item/ljpl25jz")</f>
        <v>https://www.yad2.co.il/realestate/item/ljpl25jz</v>
      </c>
      <c r="D315" t="inlineStr">
        <is>
          <t>מספר חדרים</t>
        </is>
      </c>
      <c r="E315" t="inlineStr">
        <is>
          <t>4</t>
        </is>
      </c>
      <c r="F315" t="inlineStr">
        <is>
          <t>ם מחוז תל אביב והסביבה 4 חדרים • קומה 7 • 100 מ"ר 6,300</t>
        </is>
      </c>
      <c r="G315" t="inlineStr">
        <is>
          <t>תואם</t>
        </is>
      </c>
    </row>
    <row r="316">
      <c r="A316" t="inlineStr">
        <is>
          <t>יד2</t>
        </is>
      </c>
      <c r="B316" t="inlineStr">
        <is>
          <t>ljpl25jz</t>
        </is>
      </c>
      <c r="C316" s="3" t="str">
        <f>HYPERLINK("https://www.yad2.co.il/realestate/item/ljpl25jz","https://www.yad2.co.il/realestate/item/ljpl25jz")</f>
        <v>https://www.yad2.co.il/realestate/item/ljpl25jz</v>
      </c>
      <c r="D316" t="inlineStr">
        <is>
          <t>שטח מוצג בכותרת</t>
        </is>
      </c>
      <c r="E316" t="inlineStr">
        <is>
          <t>117</t>
        </is>
      </c>
      <c r="F316" t="inlineStr">
        <is>
          <t>ים 4 חדרים קומה 4/9 117 מ״ר בלעדי...דירה יפה בפרויקט</t>
        </is>
      </c>
      <c r="G316" t="inlineStr">
        <is>
          <t>תואם</t>
        </is>
      </c>
    </row>
    <row r="317">
      <c r="A317" t="inlineStr">
        <is>
          <t>יד2</t>
        </is>
      </c>
      <c r="B317" t="inlineStr">
        <is>
          <t>ljpl25jz</t>
        </is>
      </c>
      <c r="C317" s="3" t="str">
        <f>HYPERLINK("https://www.yad2.co.il/realestate/item/ljpl25jz","https://www.yad2.co.il/realestate/item/ljpl25jz")</f>
        <v>https://www.yad2.co.il/realestate/item/ljpl25jz</v>
      </c>
      <c r="D317" t="inlineStr">
        <is>
          <t>קומה</t>
        </is>
      </c>
      <c r="E317" t="inlineStr">
        <is>
          <t>4</t>
        </is>
      </c>
      <c r="F317" t="inlineStr">
        <is>
          <t>ויקט חדש ברחוב מבצע סיני קומה 4 + מרפסת חניה ומחסן ,קר</t>
        </is>
      </c>
      <c r="G317" t="inlineStr">
        <is>
          <t>תואם</t>
        </is>
      </c>
    </row>
    <row r="318">
      <c r="A318" t="inlineStr">
        <is>
          <t>יד2</t>
        </is>
      </c>
      <c r="B318" t="inlineStr">
        <is>
          <t>m679ug6m</t>
        </is>
      </c>
      <c r="C318" s="3" t="str">
        <f>HYPERLINK("https://www.yad2.co.il/realestate/item/m679ug6m","https://www.yad2.co.il/realestate/item/m679ug6m")</f>
        <v>https://www.yad2.co.il/realestate/item/m679ug6m</v>
      </c>
      <c r="D318" t="inlineStr">
        <is>
          <t>מחיר מבוקש</t>
        </is>
      </c>
      <c r="E318" t="inlineStr">
        <is>
          <t>1,250,000</t>
        </is>
      </c>
      <c r="F318" t="inlineStr">
        <is>
          <t>מי יש לך? 625,000 ₪ 1,250,000 ₪ 100,000 ₪ לכמה שנ</t>
        </is>
      </c>
      <c r="G318" t="inlineStr">
        <is>
          <t>תואם</t>
        </is>
      </c>
    </row>
    <row r="319">
      <c r="A319" t="inlineStr">
        <is>
          <t>יד2</t>
        </is>
      </c>
      <c r="B319" t="inlineStr">
        <is>
          <t>m679ug6m</t>
        </is>
      </c>
      <c r="C319" s="3" t="str">
        <f>HYPERLINK("https://www.yad2.co.il/realestate/item/m679ug6m","https://www.yad2.co.il/realestate/item/m679ug6m")</f>
        <v>https://www.yad2.co.il/realestate/item/m679ug6m</v>
      </c>
      <c r="D319" t="inlineStr">
        <is>
          <t>מספר מודעה</t>
        </is>
      </c>
      <c r="E319" t="inlineStr">
        <is>
          <t>71853116</t>
        </is>
      </c>
      <c r="F319" t="inlineStr">
        <is>
          <t>המשרד דווח על מודעה 71853116 פורסם ב ‍31/05/26 מ</t>
        </is>
      </c>
      <c r="G319" t="inlineStr">
        <is>
          <t>תואם</t>
        </is>
      </c>
    </row>
    <row r="320">
      <c r="A320" t="inlineStr">
        <is>
          <t>יד2</t>
        </is>
      </c>
      <c r="B320" t="inlineStr">
        <is>
          <t>m679ug6m</t>
        </is>
      </c>
      <c r="C320" s="3" t="str">
        <f>HYPERLINK("https://www.yad2.co.il/realestate/item/m679ug6m","https://www.yad2.co.il/realestate/item/m679ug6m")</f>
        <v>https://www.yad2.co.il/realestate/item/m679ug6m</v>
      </c>
      <c r="D320" t="inlineStr">
        <is>
          <t>עיר</t>
        </is>
      </c>
      <c r="E320" t="inlineStr">
        <is>
          <t>קרית אתא</t>
        </is>
      </c>
      <c r="F320" t="inlineStr">
        <is>
          <t>ין דירה, מרכז העיר, קרית אתא 3.5חדריםקומה1/380מ״</t>
        </is>
      </c>
      <c r="G320" t="inlineStr">
        <is>
          <t>תואם</t>
        </is>
      </c>
    </row>
    <row r="321">
      <c r="A321" t="inlineStr">
        <is>
          <t>יד2</t>
        </is>
      </c>
      <c r="B321" t="inlineStr">
        <is>
          <t>m679ug6m</t>
        </is>
      </c>
      <c r="C321" s="3" t="str">
        <f>HYPERLINK("https://www.yad2.co.il/realestate/item/m679ug6m","https://www.yad2.co.il/realestate/item/m679ug6m")</f>
        <v>https://www.yad2.co.il/realestate/item/m679ug6m</v>
      </c>
      <c r="D321" t="inlineStr">
        <is>
          <t>רחוב</t>
        </is>
      </c>
      <c r="E321" t="inlineStr">
        <is>
          <t>דוד רמז</t>
        </is>
      </c>
      <c r="F321" t="inlineStr">
        <is>
          <t>וף הצגת 15 תמונות ‌ דוד רמז 2 מקלט בניין דירה,</t>
        </is>
      </c>
      <c r="G321" t="inlineStr">
        <is>
          <t>תואם</t>
        </is>
      </c>
    </row>
    <row r="322">
      <c r="A322" t="inlineStr">
        <is>
          <t>יד2</t>
        </is>
      </c>
      <c r="B322" t="inlineStr">
        <is>
          <t>m679ug6m</t>
        </is>
      </c>
      <c r="C322" s="3" t="str">
        <f>HYPERLINK("https://www.yad2.co.il/realestate/item/m679ug6m","https://www.yad2.co.il/realestate/item/m679ug6m")</f>
        <v>https://www.yad2.co.il/realestate/item/m679ug6m</v>
      </c>
      <c r="D322" t="inlineStr">
        <is>
          <t>מספר חדרים</t>
        </is>
      </c>
      <c r="E322" t="inlineStr">
        <is>
          <t>3.5</t>
        </is>
      </c>
      <c r="F322" t="inlineStr">
        <is>
          <t>מרכז העיר, קרית אתא 3.5 חדרים קומה 1/3 80 מ״ר ברמז היו</t>
        </is>
      </c>
      <c r="G322" t="inlineStr">
        <is>
          <t>תואם</t>
        </is>
      </c>
    </row>
    <row r="323">
      <c r="A323" t="inlineStr">
        <is>
          <t>יד2</t>
        </is>
      </c>
      <c r="B323" t="inlineStr">
        <is>
          <t>m679ug6m</t>
        </is>
      </c>
      <c r="C323" s="3" t="str">
        <f>HYPERLINK("https://www.yad2.co.il/realestate/item/m679ug6m","https://www.yad2.co.il/realestate/item/m679ug6m")</f>
        <v>https://www.yad2.co.il/realestate/item/m679ug6m</v>
      </c>
      <c r="D323" t="inlineStr">
        <is>
          <t>שטח מוצג בכותרת</t>
        </is>
      </c>
      <c r="E323" t="inlineStr">
        <is>
          <t>80</t>
        </is>
      </c>
      <c r="F323" t="inlineStr">
        <is>
          <t>תא 3.5 חדרים קומה 1/3 80 מ״ר ברמז היוקרתי,מהמבוקשים ב</t>
        </is>
      </c>
      <c r="G323" t="inlineStr">
        <is>
          <t>תואם</t>
        </is>
      </c>
    </row>
    <row r="324">
      <c r="A324" t="inlineStr">
        <is>
          <t>יד2</t>
        </is>
      </c>
      <c r="B324" t="inlineStr">
        <is>
          <t>m679ug6m</t>
        </is>
      </c>
      <c r="C324" s="3" t="str">
        <f>HYPERLINK("https://www.yad2.co.il/realestate/item/m679ug6m","https://www.yad2.co.il/realestate/item/m679ug6m")</f>
        <v>https://www.yad2.co.il/realestate/item/m679ug6m</v>
      </c>
      <c r="D324" t="inlineStr">
        <is>
          <t>קומה</t>
        </is>
      </c>
      <c r="E324" t="inlineStr">
        <is>
          <t>1</t>
        </is>
      </c>
      <c r="F324" t="inlineStr">
        <is>
          <t>העיר, קרית אתא 3.5 חדרים קומה 1/3 80 מ״ר ברמז היוקרתי,</t>
        </is>
      </c>
      <c r="G324" t="inlineStr">
        <is>
          <t>תואם</t>
        </is>
      </c>
    </row>
    <row r="325">
      <c r="A325" t="inlineStr">
        <is>
          <t>יד2</t>
        </is>
      </c>
      <c r="B325" t="inlineStr">
        <is>
          <t>mq6wi4b4</t>
        </is>
      </c>
      <c r="C325" s="3" t="str">
        <f>HYPERLINK("https://www.yad2.co.il/realestate/item/mq6wi4b4","https://www.yad2.co.il/realestate/item/mq6wi4b4")</f>
        <v>https://www.yad2.co.il/realestate/item/mq6wi4b4</v>
      </c>
      <c r="D325" t="inlineStr">
        <is>
          <t>מחיר מבוקש</t>
        </is>
      </c>
      <c r="E325" t="inlineStr">
        <is>
          <t>1,695,000</t>
        </is>
      </c>
      <c r="F325" t="inlineStr">
        <is>
          <t>מי יש לך? 847,500 ₪ 1,695,000 ₪ 100,000 ₪ לכמה שנ</t>
        </is>
      </c>
      <c r="G325" t="inlineStr">
        <is>
          <t>תואם</t>
        </is>
      </c>
    </row>
    <row r="326">
      <c r="A326" t="inlineStr">
        <is>
          <t>יד2</t>
        </is>
      </c>
      <c r="B326" t="inlineStr">
        <is>
          <t>mq6wi4b4</t>
        </is>
      </c>
      <c r="C326" s="3" t="str">
        <f>HYPERLINK("https://www.yad2.co.il/realestate/item/mq6wi4b4","https://www.yad2.co.il/realestate/item/mq6wi4b4")</f>
        <v>https://www.yad2.co.il/realestate/item/mq6wi4b4</v>
      </c>
      <c r="D326" t="inlineStr">
        <is>
          <t>מספר מודעה</t>
        </is>
      </c>
      <c r="E326" t="inlineStr">
        <is>
          <t>52502995</t>
        </is>
      </c>
      <c r="F326" t="inlineStr">
        <is>
          <t>המשרד דווח על מודעה 52502995 פורסם ב ‍10/09/26 מ</t>
        </is>
      </c>
      <c r="G326" t="inlineStr">
        <is>
          <t>תואם</t>
        </is>
      </c>
    </row>
    <row r="327">
      <c r="A327" t="inlineStr">
        <is>
          <t>יד2</t>
        </is>
      </c>
      <c r="B327" t="inlineStr">
        <is>
          <t>mq6wi4b4</t>
        </is>
      </c>
      <c r="C327" s="3" t="str">
        <f>HYPERLINK("https://www.yad2.co.il/realestate/item/mq6wi4b4","https://www.yad2.co.il/realestate/item/mq6wi4b4")</f>
        <v>https://www.yad2.co.il/realestate/item/mq6wi4b4</v>
      </c>
      <c r="D327" t="inlineStr">
        <is>
          <t>עיר</t>
        </is>
      </c>
      <c r="E327" t="inlineStr">
        <is>
          <t>חולון</t>
        </is>
      </c>
      <c r="F327" t="inlineStr">
        <is>
          <t>׳ דירה, תל גיבורים, חולון 3חדריםקומה6/863מ״ר</t>
        </is>
      </c>
      <c r="G327" t="inlineStr">
        <is>
          <t>תואם</t>
        </is>
      </c>
    </row>
    <row r="328">
      <c r="A328" t="inlineStr">
        <is>
          <t>יד2</t>
        </is>
      </c>
      <c r="B328" t="inlineStr">
        <is>
          <t>mq6wi4b4</t>
        </is>
      </c>
      <c r="C328" s="3" t="str">
        <f>HYPERLINK("https://www.yad2.co.il/realestate/item/mq6wi4b4","https://www.yad2.co.il/realestate/item/mq6wi4b4")</f>
        <v>https://www.yad2.co.il/realestate/item/mq6wi4b4</v>
      </c>
      <c r="D328" t="inlineStr">
        <is>
          <t>רחוב</t>
        </is>
      </c>
      <c r="E328" t="inlineStr">
        <is>
          <t>אצ"ל</t>
        </is>
      </c>
      <c r="F328" t="inlineStr">
        <is>
          <t>וף הצגת 14 תמונות ‌ אצ"ל 66 מקלט במרחק 124 מ</t>
        </is>
      </c>
      <c r="G328" t="inlineStr">
        <is>
          <t>תואם</t>
        </is>
      </c>
    </row>
    <row r="329">
      <c r="A329" t="inlineStr">
        <is>
          <t>יד2</t>
        </is>
      </c>
      <c r="B329" t="inlineStr">
        <is>
          <t>mq6wi4b4</t>
        </is>
      </c>
      <c r="C329" s="3" t="str">
        <f>HYPERLINK("https://www.yad2.co.il/realestate/item/mq6wi4b4","https://www.yad2.co.il/realestate/item/mq6wi4b4")</f>
        <v>https://www.yad2.co.il/realestate/item/mq6wi4b4</v>
      </c>
      <c r="D329" t="inlineStr">
        <is>
          <t>מחיר קודם</t>
        </is>
      </c>
      <c r="E329" t="inlineStr">
        <is>
          <t>1,770,000</t>
        </is>
      </c>
      <c r="F329" t="inlineStr">
        <is>
          <t>1,695,000 ₪1,770,000 ₪ החזר חודשי משוער</t>
        </is>
      </c>
      <c r="G329" t="inlineStr">
        <is>
          <t>תואם</t>
        </is>
      </c>
    </row>
    <row r="330">
      <c r="A330" t="inlineStr">
        <is>
          <t>יד2</t>
        </is>
      </c>
      <c r="B330" t="inlineStr">
        <is>
          <t>mq6wi4b4</t>
        </is>
      </c>
      <c r="C330" s="3" t="str">
        <f>HYPERLINK("https://www.yad2.co.il/realestate/item/mq6wi4b4","https://www.yad2.co.il/realestate/item/mq6wi4b4")</f>
        <v>https://www.yad2.co.il/realestate/item/mq6wi4b4</v>
      </c>
      <c r="D330" t="inlineStr">
        <is>
          <t>מספר חדרים</t>
        </is>
      </c>
      <c r="E330" t="inlineStr">
        <is>
          <t>3</t>
        </is>
      </c>
      <c r="F330" t="inlineStr">
        <is>
          <t>חדריםקומה6/863מ״ר דירת 3 חדרים מרווחת משופצת כ- 62 מר ק</t>
        </is>
      </c>
      <c r="G330" t="inlineStr">
        <is>
          <t>תואם</t>
        </is>
      </c>
    </row>
    <row r="331">
      <c r="A331" t="inlineStr">
        <is>
          <t>יד2</t>
        </is>
      </c>
      <c r="B331" t="inlineStr">
        <is>
          <t>mq6wi4b4</t>
        </is>
      </c>
      <c r="C331" s="3" t="str">
        <f>HYPERLINK("https://www.yad2.co.il/realestate/item/mq6wi4b4","https://www.yad2.co.il/realestate/item/mq6wi4b4")</f>
        <v>https://www.yad2.co.il/realestate/item/mq6wi4b4</v>
      </c>
      <c r="D331" t="inlineStr">
        <is>
          <t>שטח מוצג בכותרת</t>
        </is>
      </c>
      <c r="E331" t="inlineStr">
        <is>
          <t>63</t>
        </is>
      </c>
      <c r="F331" t="inlineStr">
        <is>
          <t>ולון 3 חדרים קומה 6/8 63 מ״ר דירת 3 חדרים מרווחת משופ</t>
        </is>
      </c>
      <c r="G331" t="inlineStr">
        <is>
          <t>תואם</t>
        </is>
      </c>
    </row>
    <row r="332">
      <c r="A332" t="inlineStr">
        <is>
          <t>יד2</t>
        </is>
      </c>
      <c r="B332" t="inlineStr">
        <is>
          <t>mq6wi4b4</t>
        </is>
      </c>
      <c r="C332" s="3" t="str">
        <f>HYPERLINK("https://www.yad2.co.il/realestate/item/mq6wi4b4","https://www.yad2.co.il/realestate/item/mq6wi4b4")</f>
        <v>https://www.yad2.co.il/realestate/item/mq6wi4b4</v>
      </c>
      <c r="D332" t="inlineStr">
        <is>
          <t>קומה</t>
        </is>
      </c>
      <c r="E332" t="inlineStr">
        <is>
          <t>6</t>
        </is>
      </c>
      <c r="F332" t="inlineStr">
        <is>
          <t>ם מרווחת משופצת כ- 62 מר קומה 6 מתוך 8 מעלית חניה משות</t>
        </is>
      </c>
      <c r="G332" t="inlineStr">
        <is>
          <t>תואם</t>
        </is>
      </c>
    </row>
    <row r="333">
      <c r="A333" t="inlineStr">
        <is>
          <t>יד2</t>
        </is>
      </c>
      <c r="B333" t="inlineStr">
        <is>
          <t>nanjqi4i</t>
        </is>
      </c>
      <c r="C333" s="3" t="str">
        <f>HYPERLINK("https://www.yad2.co.il/realestate/item/nanjqi4i","https://www.yad2.co.il/realestate/item/nanjqi4i")</f>
        <v>https://www.yad2.co.il/realestate/item/nanjqi4i</v>
      </c>
      <c r="D333" t="inlineStr">
        <is>
          <t>מחיר מבוקש</t>
        </is>
      </c>
      <c r="E333" t="inlineStr">
        <is>
          <t>1,950,000</t>
        </is>
      </c>
      <c r="F333" t="inlineStr">
        <is>
          <t>מי יש לך? 975,000 ₪ 1,950,000 ₪ 100,000 ₪ לכמה שנ</t>
        </is>
      </c>
      <c r="G333" t="inlineStr">
        <is>
          <t>תואם</t>
        </is>
      </c>
    </row>
    <row r="334">
      <c r="A334" t="inlineStr">
        <is>
          <t>יד2</t>
        </is>
      </c>
      <c r="B334" t="inlineStr">
        <is>
          <t>nanjqi4i</t>
        </is>
      </c>
      <c r="C334" s="3" t="str">
        <f>HYPERLINK("https://www.yad2.co.il/realestate/item/nanjqi4i","https://www.yad2.co.il/realestate/item/nanjqi4i")</f>
        <v>https://www.yad2.co.il/realestate/item/nanjqi4i</v>
      </c>
      <c r="D334" t="inlineStr">
        <is>
          <t>מספר מודעה</t>
        </is>
      </c>
      <c r="E334" t="inlineStr">
        <is>
          <t>79666703</t>
        </is>
      </c>
      <c r="F334" t="inlineStr">
        <is>
          <t>המשרד דווח על מודעה 79666703 פורסם ב ‍25/06/26 מ</t>
        </is>
      </c>
      <c r="G334" t="inlineStr">
        <is>
          <t>תואם</t>
        </is>
      </c>
    </row>
    <row r="335">
      <c r="A335" t="inlineStr">
        <is>
          <t>יד2</t>
        </is>
      </c>
      <c r="B335" t="inlineStr">
        <is>
          <t>nanjqi4i</t>
        </is>
      </c>
      <c r="C335" s="3" t="str">
        <f>HYPERLINK("https://www.yad2.co.il/realestate/item/nanjqi4i","https://www.yad2.co.il/realestate/item/nanjqi4i")</f>
        <v>https://www.yad2.co.il/realestate/item/nanjqi4i</v>
      </c>
      <c r="D335" t="inlineStr">
        <is>
          <t>עיר</t>
        </is>
      </c>
      <c r="E335" t="inlineStr">
        <is>
          <t>חולון</t>
        </is>
      </c>
      <c r="F335" t="inlineStr">
        <is>
          <t>ממ״ד דירה, אגרובנק, חולון 2חדריםקומה2/660מ״ר</t>
        </is>
      </c>
      <c r="G335" t="inlineStr">
        <is>
          <t>תואם</t>
        </is>
      </c>
    </row>
    <row r="336">
      <c r="A336" t="inlineStr">
        <is>
          <t>יד2</t>
        </is>
      </c>
      <c r="B336" t="inlineStr">
        <is>
          <t>nanjqi4i</t>
        </is>
      </c>
      <c r="C336" s="3" t="str">
        <f>HYPERLINK("https://www.yad2.co.il/realestate/item/nanjqi4i","https://www.yad2.co.il/realestate/item/nanjqi4i")</f>
        <v>https://www.yad2.co.il/realestate/item/nanjqi4i</v>
      </c>
      <c r="D336" t="inlineStr">
        <is>
          <t>רחוב</t>
        </is>
      </c>
      <c r="E336" t="inlineStr">
        <is>
          <t>ניל"י</t>
        </is>
      </c>
      <c r="F336" t="inlineStr">
        <is>
          <t>שיתוף הצגת 1 תמונות ניל"י 10 נכס עם ממ״ד דירה</t>
        </is>
      </c>
      <c r="G336" t="inlineStr">
        <is>
          <t>תואם</t>
        </is>
      </c>
    </row>
    <row r="337">
      <c r="A337" t="inlineStr">
        <is>
          <t>יד2</t>
        </is>
      </c>
      <c r="B337" t="inlineStr">
        <is>
          <t>nanjqi4i</t>
        </is>
      </c>
      <c r="C337" s="3" t="str">
        <f>HYPERLINK("https://www.yad2.co.il/realestate/item/nanjqi4i","https://www.yad2.co.il/realestate/item/nanjqi4i")</f>
        <v>https://www.yad2.co.il/realestate/item/nanjqi4i</v>
      </c>
      <c r="D337" t="inlineStr">
        <is>
          <t>מחיר קודם</t>
        </is>
      </c>
      <c r="E337" t="inlineStr">
        <is>
          <t>1,990,000</t>
        </is>
      </c>
      <c r="F337" t="inlineStr">
        <is>
          <t>1,950,000 ₪1,990,000 ₪ החזר חודשי משוער</t>
        </is>
      </c>
      <c r="G337" t="inlineStr">
        <is>
          <t>תואם</t>
        </is>
      </c>
    </row>
    <row r="338">
      <c r="A338" t="inlineStr">
        <is>
          <t>יד2</t>
        </is>
      </c>
      <c r="B338" t="inlineStr">
        <is>
          <t>nanjqi4i</t>
        </is>
      </c>
      <c r="C338" s="3" t="str">
        <f>HYPERLINK("https://www.yad2.co.il/realestate/item/nanjqi4i","https://www.yad2.co.il/realestate/item/nanjqi4i")</f>
        <v>https://www.yad2.co.il/realestate/item/nanjqi4i</v>
      </c>
      <c r="D338" t="inlineStr">
        <is>
          <t>מספר חדרים</t>
        </is>
      </c>
      <c r="E338" t="inlineStr">
        <is>
          <t>2</t>
        </is>
      </c>
      <c r="F338" t="inlineStr">
        <is>
          <t>חרונות למכירה- 2 / 4 / 5 חדרים דירות גן מרווחות 4-5 חדר</t>
        </is>
      </c>
      <c r="G338" t="inlineStr">
        <is>
          <t>תואם</t>
        </is>
      </c>
    </row>
    <row r="339">
      <c r="A339" t="inlineStr">
        <is>
          <t>יד2</t>
        </is>
      </c>
      <c r="B339" t="inlineStr">
        <is>
          <t>nanjqi4i</t>
        </is>
      </c>
      <c r="C339" s="3" t="str">
        <f>HYPERLINK("https://www.yad2.co.il/realestate/item/nanjqi4i","https://www.yad2.co.il/realestate/item/nanjqi4i")</f>
        <v>https://www.yad2.co.il/realestate/item/nanjqi4i</v>
      </c>
      <c r="D339" t="inlineStr">
        <is>
          <t>שטח מוצג בכותרת</t>
        </is>
      </c>
      <c r="E339" t="inlineStr">
        <is>
          <t>60</t>
        </is>
      </c>
      <c r="F339" t="inlineStr">
        <is>
          <t>ולון 2 חדרים קומה 2/6 60 מ״ר הבנייה בעיצומה! בפרויקט</t>
        </is>
      </c>
      <c r="G339" t="inlineStr">
        <is>
          <t>תואם</t>
        </is>
      </c>
    </row>
    <row r="340">
      <c r="A340" t="inlineStr">
        <is>
          <t>יד2</t>
        </is>
      </c>
      <c r="B340" t="inlineStr">
        <is>
          <t>nanjqi4i</t>
        </is>
      </c>
      <c r="C340" s="3" t="str">
        <f>HYPERLINK("https://www.yad2.co.il/realestate/item/nanjqi4i","https://www.yad2.co.il/realestate/item/nanjqi4i")</f>
        <v>https://www.yad2.co.il/realestate/item/nanjqi4i</v>
      </c>
      <c r="D340" t="inlineStr">
        <is>
          <t>קומה</t>
        </is>
      </c>
      <c r="E340" t="inlineStr">
        <is>
          <t>2</t>
        </is>
      </c>
      <c r="F340" t="inlineStr">
        <is>
          <t>, אגרובנק, חולון 2 חדרים קומה 2/6 60 מ״ר הבנייה בעיצומ</t>
        </is>
      </c>
      <c r="G340" t="inlineStr">
        <is>
          <t>תואם</t>
        </is>
      </c>
    </row>
    <row r="341">
      <c r="A341" t="inlineStr">
        <is>
          <t>יד2</t>
        </is>
      </c>
      <c r="B341" t="inlineStr">
        <is>
          <t>nt4e3o0j</t>
        </is>
      </c>
      <c r="C341" s="3" t="str">
        <f>HYPERLINK("https://www.yad2.co.il/realestate/item/nt4e3o0j","https://www.yad2.co.il/realestate/item/nt4e3o0j")</f>
        <v>https://www.yad2.co.il/realestate/item/nt4e3o0j</v>
      </c>
      <c r="D341" t="inlineStr">
        <is>
          <t>מחיר מבוקש</t>
        </is>
      </c>
      <c r="E341" t="inlineStr">
        <is>
          <t>3,200,000</t>
        </is>
      </c>
      <c r="F341" t="inlineStr">
        <is>
          <t>יש לך? 1,600,000 ₪ 3,200,000 ₪ 100,000 ₪ לכמה שנ</t>
        </is>
      </c>
      <c r="G341" t="inlineStr">
        <is>
          <t>תואם</t>
        </is>
      </c>
    </row>
    <row r="342">
      <c r="A342" t="inlineStr">
        <is>
          <t>יד2</t>
        </is>
      </c>
      <c r="B342" t="inlineStr">
        <is>
          <t>nt4e3o0j</t>
        </is>
      </c>
      <c r="C342" s="3" t="str">
        <f>HYPERLINK("https://www.yad2.co.il/realestate/item/nt4e3o0j","https://www.yad2.co.il/realestate/item/nt4e3o0j")</f>
        <v>https://www.yad2.co.il/realestate/item/nt4e3o0j</v>
      </c>
      <c r="D342" t="inlineStr">
        <is>
          <t>מספר מודעה</t>
        </is>
      </c>
      <c r="E342" t="inlineStr">
        <is>
          <t>68879908</t>
        </is>
      </c>
      <c r="F342" t="inlineStr">
        <is>
          <t>המשרד דווח על מודעה 68879908 פורסם ב ‍25/02/26 מ</t>
        </is>
      </c>
      <c r="G342" t="inlineStr">
        <is>
          <t>תואם</t>
        </is>
      </c>
    </row>
    <row r="343">
      <c r="A343" t="inlineStr">
        <is>
          <t>יד2</t>
        </is>
      </c>
      <c r="B343" t="inlineStr">
        <is>
          <t>nt4e3o0j</t>
        </is>
      </c>
      <c r="C343" s="3" t="str">
        <f>HYPERLINK("https://www.yad2.co.il/realestate/item/nt4e3o0j","https://www.yad2.co.il/realestate/item/nt4e3o0j")</f>
        <v>https://www.yad2.co.il/realestate/item/nt4e3o0j</v>
      </c>
      <c r="D343" t="inlineStr">
        <is>
          <t>עיר</t>
        </is>
      </c>
      <c r="E343" t="inlineStr">
        <is>
          <t>תל אביב יפו</t>
        </is>
      </c>
      <c r="F343" t="inlineStr">
        <is>
          <t>במרחק 126 מ׳ דירה, תל אביב יפו 3.5חדריםקומה7/770מ״</t>
        </is>
      </c>
      <c r="G343" t="inlineStr">
        <is>
          <t>תואם</t>
        </is>
      </c>
    </row>
    <row r="344">
      <c r="A344" t="inlineStr">
        <is>
          <t>יד2</t>
        </is>
      </c>
      <c r="B344" t="inlineStr">
        <is>
          <t>nt4e3o0j</t>
        </is>
      </c>
      <c r="C344" s="3" t="str">
        <f>HYPERLINK("https://www.yad2.co.il/realestate/item/nt4e3o0j","https://www.yad2.co.il/realestate/item/nt4e3o0j")</f>
        <v>https://www.yad2.co.il/realestate/item/nt4e3o0j</v>
      </c>
      <c r="D344" t="inlineStr">
        <is>
          <t>מספר חדרים</t>
        </is>
      </c>
      <c r="E344" t="inlineStr">
        <is>
          <t>3.5</t>
        </is>
      </c>
      <c r="F344" t="inlineStr">
        <is>
          <t>״ר בטיפול איתי. דירת 3.5 חדרים, עברה שיפוץ לפני כמה שני</t>
        </is>
      </c>
      <c r="G344" t="inlineStr">
        <is>
          <t>תואם</t>
        </is>
      </c>
    </row>
    <row r="345">
      <c r="A345" t="inlineStr">
        <is>
          <t>יד2</t>
        </is>
      </c>
      <c r="B345" t="inlineStr">
        <is>
          <t>nt4e3o0j</t>
        </is>
      </c>
      <c r="C345" s="3" t="str">
        <f>HYPERLINK("https://www.yad2.co.il/realestate/item/nt4e3o0j","https://www.yad2.co.il/realestate/item/nt4e3o0j")</f>
        <v>https://www.yad2.co.il/realestate/item/nt4e3o0j</v>
      </c>
      <c r="D345" t="inlineStr">
        <is>
          <t>שטח מוצג בכותרת</t>
        </is>
      </c>
      <c r="E345" t="inlineStr">
        <is>
          <t>70</t>
        </is>
      </c>
      <c r="F345" t="inlineStr">
        <is>
          <t>פו 3.5 חדרים קומה 7/7 70 מ״ר בטיפול איתי. דירת 3.5 חד</t>
        </is>
      </c>
      <c r="G345" t="inlineStr">
        <is>
          <t>תואם</t>
        </is>
      </c>
    </row>
    <row r="346">
      <c r="A346" t="inlineStr">
        <is>
          <t>יד2</t>
        </is>
      </c>
      <c r="B346" t="inlineStr">
        <is>
          <t>nt4e3o0j</t>
        </is>
      </c>
      <c r="C346" s="3" t="str">
        <f>HYPERLINK("https://www.yad2.co.il/realestate/item/nt4e3o0j","https://www.yad2.co.il/realestate/item/nt4e3o0j")</f>
        <v>https://www.yad2.co.il/realestate/item/nt4e3o0j</v>
      </c>
      <c r="D346" t="inlineStr">
        <is>
          <t>קומה</t>
        </is>
      </c>
      <c r="E346" t="inlineStr">
        <is>
          <t>7</t>
        </is>
      </c>
      <c r="F346" t="inlineStr">
        <is>
          <t>ה, תל אביב יפו 3.5 חדרים קומה 7/7 70 מ״ר בטיפול איתי.</t>
        </is>
      </c>
      <c r="G346" t="inlineStr">
        <is>
          <t>תואם</t>
        </is>
      </c>
    </row>
    <row r="347">
      <c r="A347" t="inlineStr">
        <is>
          <t>יד2</t>
        </is>
      </c>
      <c r="B347" t="inlineStr">
        <is>
          <t>o3lqnkuw</t>
        </is>
      </c>
      <c r="C347" s="3" t="str">
        <f>HYPERLINK("https://www.yad2.co.il/realestate/item/o3lqnkuw","https://www.yad2.co.il/realestate/item/o3lqnkuw")</f>
        <v>https://www.yad2.co.il/realestate/item/o3lqnkuw</v>
      </c>
      <c r="D347" t="inlineStr">
        <is>
          <t>מחיר מבוקש</t>
        </is>
      </c>
      <c r="E347" t="inlineStr">
        <is>
          <t>5,658,900</t>
        </is>
      </c>
      <c r="F347" t="inlineStr">
        <is>
          <t>יש לך? 2,829,450 ₪ 5,658,900 ₪ 100,000 ₪ לכמה שנ</t>
        </is>
      </c>
      <c r="G347" t="inlineStr">
        <is>
          <t>תואם</t>
        </is>
      </c>
    </row>
    <row r="348">
      <c r="A348" t="inlineStr">
        <is>
          <t>יד2</t>
        </is>
      </c>
      <c r="B348" t="inlineStr">
        <is>
          <t>o3lqnkuw</t>
        </is>
      </c>
      <c r="C348" s="3" t="str">
        <f>HYPERLINK("https://www.yad2.co.il/realestate/item/o3lqnkuw","https://www.yad2.co.il/realestate/item/o3lqnkuw")</f>
        <v>https://www.yad2.co.il/realestate/item/o3lqnkuw</v>
      </c>
      <c r="D348" t="inlineStr">
        <is>
          <t>מספר מודעה</t>
        </is>
      </c>
      <c r="E348" t="inlineStr">
        <is>
          <t>77407817</t>
        </is>
      </c>
      <c r="F348" t="inlineStr">
        <is>
          <t>המשרד דווח על מודעה 77407817 פורסם ב ‍12/04/26 מ</t>
        </is>
      </c>
      <c r="G348" t="inlineStr">
        <is>
          <t>תואם</t>
        </is>
      </c>
    </row>
    <row r="349">
      <c r="A349" t="inlineStr">
        <is>
          <t>יד2</t>
        </is>
      </c>
      <c r="B349" t="inlineStr">
        <is>
          <t>o3lqnkuw</t>
        </is>
      </c>
      <c r="C349" s="3" t="str">
        <f>HYPERLINK("https://www.yad2.co.il/realestate/item/o3lqnkuw","https://www.yad2.co.il/realestate/item/o3lqnkuw")</f>
        <v>https://www.yad2.co.il/realestate/item/o3lqnkuw</v>
      </c>
      <c r="D349" t="inlineStr">
        <is>
          <t>עיר</t>
        </is>
      </c>
      <c r="E349" t="inlineStr">
        <is>
          <t>גן יבנה</t>
        </is>
      </c>
      <c r="F349" t="inlineStr">
        <is>
          <t>וף הצגת 14 תמונות ‌ גן יבנה נכס עם ממ״ד בית פרט</t>
        </is>
      </c>
      <c r="G349" t="inlineStr">
        <is>
          <t>תואם</t>
        </is>
      </c>
    </row>
    <row r="350">
      <c r="A350" t="inlineStr">
        <is>
          <t>יד2</t>
        </is>
      </c>
      <c r="B350" t="inlineStr">
        <is>
          <t>o3lqnkuw</t>
        </is>
      </c>
      <c r="C350" s="3" t="str">
        <f>HYPERLINK("https://www.yad2.co.il/realestate/item/o3lqnkuw","https://www.yad2.co.il/realestate/item/o3lqnkuw")</f>
        <v>https://www.yad2.co.il/realestate/item/o3lqnkuw</v>
      </c>
      <c r="D350" t="inlineStr">
        <is>
          <t>מספר חדרים</t>
        </is>
      </c>
      <c r="E350" t="inlineStr">
        <is>
          <t>6</t>
        </is>
      </c>
      <c r="F350" t="inlineStr">
        <is>
          <t>ם ממ״ד בית פרטי/ קוטג' 6 חדרים קרקע 350 מ״ר בקרקע סלון</t>
        </is>
      </c>
      <c r="G350" t="inlineStr">
        <is>
          <t>תואם</t>
        </is>
      </c>
    </row>
    <row r="351">
      <c r="A351" t="inlineStr">
        <is>
          <t>יד2</t>
        </is>
      </c>
      <c r="B351" t="inlineStr">
        <is>
          <t>o3lqnkuw</t>
        </is>
      </c>
      <c r="C351" s="3" t="str">
        <f>HYPERLINK("https://www.yad2.co.il/realestate/item/o3lqnkuw","https://www.yad2.co.il/realestate/item/o3lqnkuw")</f>
        <v>https://www.yad2.co.il/realestate/item/o3lqnkuw</v>
      </c>
      <c r="D351" t="inlineStr">
        <is>
          <t>שטח מוצג בכותרת</t>
        </is>
      </c>
      <c r="E351" t="inlineStr">
        <is>
          <t>350</t>
        </is>
      </c>
      <c r="F351" t="inlineStr">
        <is>
          <t>פרטי/ קוטג' 6חדריםקרקע350מ״ר בקרקע סלון ענק עם תקרה ג</t>
        </is>
      </c>
      <c r="G351" t="inlineStr">
        <is>
          <t>תואם</t>
        </is>
      </c>
    </row>
    <row r="352">
      <c r="A352" t="inlineStr">
        <is>
          <t>יד2</t>
        </is>
      </c>
      <c r="B352" t="inlineStr">
        <is>
          <t>o3lqnkuw</t>
        </is>
      </c>
      <c r="C352" s="3" t="str">
        <f>HYPERLINK("https://www.yad2.co.il/realestate/item/o3lqnkuw","https://www.yad2.co.il/realestate/item/o3lqnkuw")</f>
        <v>https://www.yad2.co.il/realestate/item/o3lqnkuw</v>
      </c>
      <c r="D352" t="inlineStr">
        <is>
          <t>קומה</t>
        </is>
      </c>
      <c r="E352" t="inlineStr">
        <is>
          <t>קרקע</t>
        </is>
      </c>
      <c r="F352" t="inlineStr">
        <is>
          <t>6חדריםקרקע350מ״ר</t>
        </is>
      </c>
      <c r="G352" t="inlineStr">
        <is>
          <t>תואם</t>
        </is>
      </c>
    </row>
    <row r="353">
      <c r="A353" t="inlineStr">
        <is>
          <t>יד2</t>
        </is>
      </c>
      <c r="B353" t="inlineStr">
        <is>
          <t>p3sh54p7</t>
        </is>
      </c>
      <c r="C353" s="3" t="str">
        <f>HYPERLINK("https://www.yad2.co.il/realestate/item/p3sh54p7","https://www.yad2.co.il/realestate/item/p3sh54p7")</f>
        <v>https://www.yad2.co.il/realestate/item/p3sh54p7</v>
      </c>
      <c r="D353" t="inlineStr">
        <is>
          <t>מחיר מבוקש</t>
        </is>
      </c>
      <c r="E353" t="inlineStr">
        <is>
          <t>2,190,000</t>
        </is>
      </c>
      <c r="F353" t="inlineStr">
        <is>
          <t>יש לך? 1,095,000 ₪ 2,190,000 ₪ 100,000 ₪ לכמה שנ</t>
        </is>
      </c>
      <c r="G353" t="inlineStr">
        <is>
          <t>תואם</t>
        </is>
      </c>
    </row>
    <row r="354">
      <c r="A354" t="inlineStr">
        <is>
          <t>יד2</t>
        </is>
      </c>
      <c r="B354" t="inlineStr">
        <is>
          <t>p3sh54p7</t>
        </is>
      </c>
      <c r="C354" s="3" t="str">
        <f>HYPERLINK("https://www.yad2.co.il/realestate/item/p3sh54p7","https://www.yad2.co.il/realestate/item/p3sh54p7")</f>
        <v>https://www.yad2.co.il/realestate/item/p3sh54p7</v>
      </c>
      <c r="D354" t="inlineStr">
        <is>
          <t>מספר מודעה</t>
        </is>
      </c>
      <c r="E354" t="inlineStr">
        <is>
          <t>43546137</t>
        </is>
      </c>
      <c r="F354" t="inlineStr">
        <is>
          <t>המשרד דווח על מודעה 43546137 פורסם ב ‍05/11/25 מ</t>
        </is>
      </c>
      <c r="G354" t="inlineStr">
        <is>
          <t>תואם</t>
        </is>
      </c>
    </row>
    <row r="355">
      <c r="A355" t="inlineStr">
        <is>
          <t>יד2</t>
        </is>
      </c>
      <c r="B355" t="inlineStr">
        <is>
          <t>p3sh54p7</t>
        </is>
      </c>
      <c r="C355" s="3" t="str">
        <f>HYPERLINK("https://www.yad2.co.il/realestate/item/p3sh54p7","https://www.yad2.co.il/realestate/item/p3sh54p7")</f>
        <v>https://www.yad2.co.il/realestate/item/p3sh54p7</v>
      </c>
      <c r="D355" t="inlineStr">
        <is>
          <t>עיר</t>
        </is>
      </c>
      <c r="E355" t="inlineStr">
        <is>
          <t>אור עקיבא</t>
        </is>
      </c>
      <c r="F355" t="inlineStr">
        <is>
          <t>ר נכס עם ממ״ד דירה, אור עקיבא 4חדריםקומה7/18112מ״</t>
        </is>
      </c>
      <c r="G355" t="inlineStr">
        <is>
          <t>תואם</t>
        </is>
      </c>
    </row>
    <row r="356">
      <c r="A356" t="inlineStr">
        <is>
          <t>יד2</t>
        </is>
      </c>
      <c r="B356" t="inlineStr">
        <is>
          <t>p3sh54p7</t>
        </is>
      </c>
      <c r="C356" s="3" t="str">
        <f>HYPERLINK("https://www.yad2.co.il/realestate/item/p3sh54p7","https://www.yad2.co.il/realestate/item/p3sh54p7")</f>
        <v>https://www.yad2.co.il/realestate/item/p3sh54p7</v>
      </c>
      <c r="D356" t="inlineStr">
        <is>
          <t>מספר חדרים</t>
        </is>
      </c>
      <c r="E356" t="inlineStr">
        <is>
          <t>4</t>
        </is>
      </c>
      <c r="F356" t="inlineStr">
        <is>
          <t>ם ממ״ד דירה, אור עקיבא 4 חדרים קומה 7/18 112 מ״ר 102 מ"</t>
        </is>
      </c>
      <c r="G356" t="inlineStr">
        <is>
          <t>תואם</t>
        </is>
      </c>
    </row>
    <row r="357">
      <c r="A357" t="inlineStr">
        <is>
          <t>יד2</t>
        </is>
      </c>
      <c r="B357" t="inlineStr">
        <is>
          <t>p3sh54p7</t>
        </is>
      </c>
      <c r="C357" s="3" t="str">
        <f>HYPERLINK("https://www.yad2.co.il/realestate/item/p3sh54p7","https://www.yad2.co.il/realestate/item/p3sh54p7")</f>
        <v>https://www.yad2.co.il/realestate/item/p3sh54p7</v>
      </c>
      <c r="D357" t="inlineStr">
        <is>
          <t>שטח מוצג בכותרת</t>
        </is>
      </c>
      <c r="E357" t="inlineStr">
        <is>
          <t>112</t>
        </is>
      </c>
      <c r="F357" t="inlineStr">
        <is>
          <t>ים קומה 7/18 112 מ״ר 102 מ"ר 12 מ"ר מרפסת מחסן וחניה</t>
        </is>
      </c>
      <c r="G357" t="inlineStr">
        <is>
          <t>תואם</t>
        </is>
      </c>
    </row>
    <row r="358">
      <c r="A358" t="inlineStr">
        <is>
          <t>יד2</t>
        </is>
      </c>
      <c r="B358" t="inlineStr">
        <is>
          <t>p3sh54p7</t>
        </is>
      </c>
      <c r="C358" s="3" t="str">
        <f>HYPERLINK("https://www.yad2.co.il/realestate/item/p3sh54p7","https://www.yad2.co.il/realestate/item/p3sh54p7")</f>
        <v>https://www.yad2.co.il/realestate/item/p3sh54p7</v>
      </c>
      <c r="D358" t="inlineStr">
        <is>
          <t>קומה</t>
        </is>
      </c>
      <c r="E358" t="inlineStr">
        <is>
          <t>7</t>
        </is>
      </c>
      <c r="F358" t="inlineStr">
        <is>
          <t>דירה, אור עקיבא 4 חדרים קומה 7/18 112 מ״ר 102 מ"ר 12</t>
        </is>
      </c>
      <c r="G358" t="inlineStr">
        <is>
          <t>תואם</t>
        </is>
      </c>
    </row>
    <row r="359">
      <c r="A359" t="inlineStr">
        <is>
          <t>יד2</t>
        </is>
      </c>
      <c r="B359" t="inlineStr">
        <is>
          <t>sbqk1gc3</t>
        </is>
      </c>
      <c r="C359" s="3" t="str">
        <f>HYPERLINK("https://www.yad2.co.il/realestate/item/sbqk1gc3","https://www.yad2.co.il/realestate/item/sbqk1gc3")</f>
        <v>https://www.yad2.co.il/realestate/item/sbqk1gc3</v>
      </c>
      <c r="D359" t="inlineStr">
        <is>
          <t>מחיר מבוקש</t>
        </is>
      </c>
      <c r="E359" t="inlineStr">
        <is>
          <t>800</t>
        </is>
      </c>
      <c r="F359" t="inlineStr">
        <is>
          <t>‌ ‌ ‌ ‌ ‌ ‌ ‌ ‌ ‌ ‌ 800 ₪ הצגת מספר טלפון ש</t>
        </is>
      </c>
      <c r="G359" t="inlineStr">
        <is>
          <t>תואם</t>
        </is>
      </c>
    </row>
    <row r="360">
      <c r="A360" t="inlineStr">
        <is>
          <t>יד2</t>
        </is>
      </c>
      <c r="B360" t="inlineStr">
        <is>
          <t>sbqk1gc3</t>
        </is>
      </c>
      <c r="C360" s="3" t="str">
        <f>HYPERLINK("https://www.yad2.co.il/realestate/item/sbqk1gc3","https://www.yad2.co.il/realestate/item/sbqk1gc3")</f>
        <v>https://www.yad2.co.il/realestate/item/sbqk1gc3</v>
      </c>
      <c r="D360" t="inlineStr">
        <is>
          <t>מספר מודעה</t>
        </is>
      </c>
      <c r="E360" t="inlineStr">
        <is>
          <t>48645139</t>
        </is>
      </c>
      <c r="F360" t="inlineStr">
        <is>
          <t>הודעה דווח על מודעה 48645139 פורסם ב ‍10/10/26 מ</t>
        </is>
      </c>
      <c r="G360" t="inlineStr">
        <is>
          <t>תואם</t>
        </is>
      </c>
    </row>
    <row r="361">
      <c r="A361" t="inlineStr">
        <is>
          <t>יד2</t>
        </is>
      </c>
      <c r="B361" t="inlineStr">
        <is>
          <t>sbqk1gc3</t>
        </is>
      </c>
      <c r="C361" s="3" t="str">
        <f>HYPERLINK("https://www.yad2.co.il/realestate/item/sbqk1gc3","https://www.yad2.co.il/realestate/item/sbqk1gc3")</f>
        <v>https://www.yad2.co.il/realestate/item/sbqk1gc3</v>
      </c>
      <c r="D361" t="inlineStr">
        <is>
          <t>עיר</t>
        </is>
      </c>
      <c r="E361" t="inlineStr">
        <is>
          <t>רעננה</t>
        </is>
      </c>
      <c r="F361" t="inlineStr">
        <is>
          <t>׳ מחסן, קרית ויצמן, רעננה 1חדריםקרקע7מ״ר מחסן</t>
        </is>
      </c>
      <c r="G361" t="inlineStr">
        <is>
          <t>תואם</t>
        </is>
      </c>
    </row>
    <row r="362">
      <c r="A362" t="inlineStr">
        <is>
          <t>יד2</t>
        </is>
      </c>
      <c r="B362" t="inlineStr">
        <is>
          <t>sbqk1gc3</t>
        </is>
      </c>
      <c r="C362" s="3" t="str">
        <f>HYPERLINK("https://www.yad2.co.il/realestate/item/sbqk1gc3","https://www.yad2.co.il/realestate/item/sbqk1gc3")</f>
        <v>https://www.yad2.co.il/realestate/item/sbqk1gc3</v>
      </c>
      <c r="D362" t="inlineStr">
        <is>
          <t>רחוב</t>
        </is>
      </c>
      <c r="E362" t="inlineStr">
        <is>
          <t>מרדכי אנילביץ'</t>
        </is>
      </c>
      <c r="F362" t="inlineStr">
        <is>
          <t>תוף הצגת 2 תמונות ‌ מרדכי אנילביץ' 1 מקלט במרחק 192 מ׳</t>
        </is>
      </c>
      <c r="G362" t="inlineStr">
        <is>
          <t>תואם</t>
        </is>
      </c>
    </row>
    <row r="363">
      <c r="A363" t="inlineStr">
        <is>
          <t>יד2</t>
        </is>
      </c>
      <c r="B363" t="inlineStr">
        <is>
          <t>sbqk1gc3</t>
        </is>
      </c>
      <c r="C363" s="3" t="str">
        <f>HYPERLINK("https://www.yad2.co.il/realestate/item/sbqk1gc3","https://www.yad2.co.il/realestate/item/sbqk1gc3")</f>
        <v>https://www.yad2.co.il/realestate/item/sbqk1gc3</v>
      </c>
      <c r="D363" t="inlineStr">
        <is>
          <t>מספר חדרים</t>
        </is>
      </c>
      <c r="E363" t="inlineStr">
        <is>
          <t>1</t>
        </is>
      </c>
      <c r="F363" t="inlineStr">
        <is>
          <t>חסן, קרית ויצמן, רעננה 1 חדרים קרקע 7 מ״ר מחסן להשכרה ר</t>
        </is>
      </c>
      <c r="G363" t="inlineStr">
        <is>
          <t>תואם</t>
        </is>
      </c>
    </row>
    <row r="364">
      <c r="A364" t="inlineStr">
        <is>
          <t>יד2</t>
        </is>
      </c>
      <c r="B364" t="inlineStr">
        <is>
          <t>sbqk1gc3</t>
        </is>
      </c>
      <c r="C364" s="3" t="str">
        <f>HYPERLINK("https://www.yad2.co.il/realestate/item/sbqk1gc3","https://www.yad2.co.il/realestate/item/sbqk1gc3")</f>
        <v>https://www.yad2.co.il/realestate/item/sbqk1gc3</v>
      </c>
      <c r="D364" t="inlineStr">
        <is>
          <t>שטח מוצג בכותרת</t>
        </is>
      </c>
      <c r="E364" t="inlineStr">
        <is>
          <t>7</t>
        </is>
      </c>
      <c r="F364" t="inlineStr">
        <is>
          <t>רחוב אנילביץ' גודל כ- 7 מ"ר, קומת קרקע. כניסה מיידית</t>
        </is>
      </c>
      <c r="G364" t="inlineStr">
        <is>
          <t>תואם</t>
        </is>
      </c>
    </row>
    <row r="365">
      <c r="A365" t="inlineStr">
        <is>
          <t>יד2</t>
        </is>
      </c>
      <c r="B365" t="inlineStr">
        <is>
          <t>sbqk1gc3</t>
        </is>
      </c>
      <c r="C365" s="3" t="str">
        <f>HYPERLINK("https://www.yad2.co.il/realestate/item/sbqk1gc3","https://www.yad2.co.il/realestate/item/sbqk1gc3")</f>
        <v>https://www.yad2.co.il/realestate/item/sbqk1gc3</v>
      </c>
      <c r="D365" t="inlineStr">
        <is>
          <t>קומה</t>
        </is>
      </c>
      <c r="E365" t="inlineStr">
        <is>
          <t>קרקע</t>
        </is>
      </c>
      <c r="F365" t="inlineStr">
        <is>
          <t>1חדריםקרקע7מ״ר</t>
        </is>
      </c>
      <c r="G365" t="inlineStr">
        <is>
          <t>תואם</t>
        </is>
      </c>
    </row>
    <row r="366">
      <c r="A366" t="inlineStr">
        <is>
          <t>יד2</t>
        </is>
      </c>
      <c r="B366" t="inlineStr">
        <is>
          <t>t361v31s</t>
        </is>
      </c>
      <c r="C366" s="3" t="str">
        <f>HYPERLINK("https://www.yad2.co.il/realestate/item/t361v31s","https://www.yad2.co.il/realestate/item/t361v31s")</f>
        <v>https://www.yad2.co.il/realestate/item/t361v31s</v>
      </c>
      <c r="D366" t="inlineStr">
        <is>
          <t>מחיר מבוקש</t>
        </is>
      </c>
      <c r="E366" t="inlineStr">
        <is>
          <t>7,600</t>
        </is>
      </c>
      <c r="F366" t="inlineStr">
        <is>
          <t>‌ ‌ ‌ ‌ ‌ ‌ ‌ ‌ ‌ ‌ 7,600 ₪ הצגת מספר טלפון ש</t>
        </is>
      </c>
      <c r="G366" t="inlineStr">
        <is>
          <t>תואם</t>
        </is>
      </c>
    </row>
    <row r="367">
      <c r="A367" t="inlineStr">
        <is>
          <t>יד2</t>
        </is>
      </c>
      <c r="B367" t="inlineStr">
        <is>
          <t>t361v31s</t>
        </is>
      </c>
      <c r="C367" s="3" t="str">
        <f>HYPERLINK("https://www.yad2.co.il/realestate/item/t361v31s","https://www.yad2.co.il/realestate/item/t361v31s")</f>
        <v>https://www.yad2.co.il/realestate/item/t361v31s</v>
      </c>
      <c r="D367" t="inlineStr">
        <is>
          <t>מספר מודעה</t>
        </is>
      </c>
      <c r="E367" t="inlineStr">
        <is>
          <t>52802700</t>
        </is>
      </c>
      <c r="F367" t="inlineStr">
        <is>
          <t>הודעה דווח על מודעה 52802700 פורסם ב ‍27/10/26 מ</t>
        </is>
      </c>
      <c r="G367" t="inlineStr">
        <is>
          <t>תואם</t>
        </is>
      </c>
    </row>
    <row r="368">
      <c r="A368" t="inlineStr">
        <is>
          <t>יד2</t>
        </is>
      </c>
      <c r="B368" t="inlineStr">
        <is>
          <t>t361v31s</t>
        </is>
      </c>
      <c r="C368" s="3" t="str">
        <f>HYPERLINK("https://www.yad2.co.il/realestate/item/t361v31s","https://www.yad2.co.il/realestate/item/t361v31s")</f>
        <v>https://www.yad2.co.il/realestate/item/t361v31s</v>
      </c>
      <c r="D368" t="inlineStr">
        <is>
          <t>עיר</t>
        </is>
      </c>
      <c r="E368" t="inlineStr">
        <is>
          <t>מודיעין מכבים רעות</t>
        </is>
      </c>
      <c r="F368" t="inlineStr">
        <is>
          <t>ממ״ד דירה, הכרמים, מודיעין מכבים רעות 4חדריםקומה1/3100מ״ר</t>
        </is>
      </c>
      <c r="G368" t="inlineStr">
        <is>
          <t>תואם</t>
        </is>
      </c>
    </row>
    <row r="369">
      <c r="A369" t="inlineStr">
        <is>
          <t>יד2</t>
        </is>
      </c>
      <c r="B369" t="inlineStr">
        <is>
          <t>t361v31s</t>
        </is>
      </c>
      <c r="C369" s="3" t="str">
        <f>HYPERLINK("https://www.yad2.co.il/realestate/item/t361v31s","https://www.yad2.co.il/realestate/item/t361v31s")</f>
        <v>https://www.yad2.co.il/realestate/item/t361v31s</v>
      </c>
      <c r="D369" t="inlineStr">
        <is>
          <t>רחוב</t>
        </is>
      </c>
      <c r="E369" t="inlineStr">
        <is>
          <t>שבט</t>
        </is>
      </c>
      <c r="F369" t="inlineStr">
        <is>
          <t>תוף הצגת 6 תמונות ‌ שבט 18 נכס עם ממ״ד דירה</t>
        </is>
      </c>
      <c r="G369" t="inlineStr">
        <is>
          <t>תואם</t>
        </is>
      </c>
    </row>
    <row r="370">
      <c r="A370" t="inlineStr">
        <is>
          <t>יד2</t>
        </is>
      </c>
      <c r="B370" t="inlineStr">
        <is>
          <t>t361v31s</t>
        </is>
      </c>
      <c r="C370" s="3" t="str">
        <f>HYPERLINK("https://www.yad2.co.il/realestate/item/t361v31s","https://www.yad2.co.il/realestate/item/t361v31s")</f>
        <v>https://www.yad2.co.il/realestate/item/t361v31s</v>
      </c>
      <c r="D370" t="inlineStr">
        <is>
          <t>מספר חדרים</t>
        </is>
      </c>
      <c r="E370" t="inlineStr">
        <is>
          <t>4</t>
        </is>
      </c>
      <c r="F370" t="inlineStr">
        <is>
          <t>םקומה1/3100מ״ר דירה בת 4 חדרים בשכונת הכרמים, עם מרפסת</t>
        </is>
      </c>
      <c r="G370" t="inlineStr">
        <is>
          <t>תואם</t>
        </is>
      </c>
    </row>
    <row r="371">
      <c r="A371" t="inlineStr">
        <is>
          <t>יד2</t>
        </is>
      </c>
      <c r="B371" t="inlineStr">
        <is>
          <t>t361v31s</t>
        </is>
      </c>
      <c r="C371" s="3" t="str">
        <f>HYPERLINK("https://www.yad2.co.il/realestate/item/t361v31s","https://www.yad2.co.il/realestate/item/t361v31s")</f>
        <v>https://www.yad2.co.il/realestate/item/t361v31s</v>
      </c>
      <c r="D371" t="inlineStr">
        <is>
          <t>שטח מוצג בכותרת</t>
        </is>
      </c>
      <c r="E371" t="inlineStr">
        <is>
          <t>100</t>
        </is>
      </c>
      <c r="F371" t="inlineStr">
        <is>
          <t>עות 4 חדרים קומה 1/3 100 מ״ר דירה בת 4 חדרים בשכונת ה</t>
        </is>
      </c>
      <c r="G371" t="inlineStr">
        <is>
          <t>תואם</t>
        </is>
      </c>
    </row>
    <row r="372">
      <c r="A372" t="inlineStr">
        <is>
          <t>יד2</t>
        </is>
      </c>
      <c r="B372" t="inlineStr">
        <is>
          <t>t361v31s</t>
        </is>
      </c>
      <c r="C372" s="3" t="str">
        <f>HYPERLINK("https://www.yad2.co.il/realestate/item/t361v31s","https://www.yad2.co.il/realestate/item/t361v31s")</f>
        <v>https://www.yad2.co.il/realestate/item/t361v31s</v>
      </c>
      <c r="D372" t="inlineStr">
        <is>
          <t>קומה</t>
        </is>
      </c>
      <c r="E372" t="inlineStr">
        <is>
          <t>1</t>
        </is>
      </c>
      <c r="F372" t="inlineStr">
        <is>
          <t>דיעין מכבים רעות 4 חדרים קומה 1/3 100 מ״ר דירה בת 4 חד</t>
        </is>
      </c>
      <c r="G372" t="inlineStr">
        <is>
          <t>תואם</t>
        </is>
      </c>
    </row>
    <row r="373">
      <c r="A373" t="inlineStr">
        <is>
          <t>יד2</t>
        </is>
      </c>
      <c r="B373" t="inlineStr">
        <is>
          <t>tqluql7o</t>
        </is>
      </c>
      <c r="C373" s="3" t="str">
        <f>HYPERLINK("https://www.yad2.co.il/realestate/item/tqluql7o","https://www.yad2.co.il/realestate/item/tqluql7o")</f>
        <v>https://www.yad2.co.il/realestate/item/tqluql7o</v>
      </c>
      <c r="D373" t="inlineStr">
        <is>
          <t>מחיר מבוקש</t>
        </is>
      </c>
      <c r="E373" t="inlineStr">
        <is>
          <t>1,770,000</t>
        </is>
      </c>
      <c r="F373" t="inlineStr">
        <is>
          <t>מי יש לך? 885,000 ₪ 1,770,000 ₪ 100,000 ₪ לכמה שנ</t>
        </is>
      </c>
      <c r="G373" t="inlineStr">
        <is>
          <t>תואם</t>
        </is>
      </c>
    </row>
    <row r="374">
      <c r="A374" t="inlineStr">
        <is>
          <t>יד2</t>
        </is>
      </c>
      <c r="B374" t="inlineStr">
        <is>
          <t>tqluql7o</t>
        </is>
      </c>
      <c r="C374" s="3" t="str">
        <f>HYPERLINK("https://www.yad2.co.il/realestate/item/tqluql7o","https://www.yad2.co.il/realestate/item/tqluql7o")</f>
        <v>https://www.yad2.co.il/realestate/item/tqluql7o</v>
      </c>
      <c r="D374" t="inlineStr">
        <is>
          <t>מספר מודעה</t>
        </is>
      </c>
      <c r="E374" t="inlineStr">
        <is>
          <t>65026621</t>
        </is>
      </c>
      <c r="F374" t="inlineStr">
        <is>
          <t>המשרד דווח על מודעה 65026621 פורסם ב ‍24/11/25 מ</t>
        </is>
      </c>
      <c r="G374" t="inlineStr">
        <is>
          <t>תואם</t>
        </is>
      </c>
    </row>
    <row r="375">
      <c r="A375" t="inlineStr">
        <is>
          <t>יד2</t>
        </is>
      </c>
      <c r="B375" t="inlineStr">
        <is>
          <t>tqluql7o</t>
        </is>
      </c>
      <c r="C375" s="3" t="str">
        <f>HYPERLINK("https://www.yad2.co.il/realestate/item/tqluql7o","https://www.yad2.co.il/realestate/item/tqluql7o")</f>
        <v>https://www.yad2.co.il/realestate/item/tqluql7o</v>
      </c>
      <c r="D375" t="inlineStr">
        <is>
          <t>עיר</t>
        </is>
      </c>
      <c r="E375" t="inlineStr">
        <is>
          <t>באר שבע</t>
        </is>
      </c>
      <c r="F375" t="inlineStr">
        <is>
          <t>ממ״ד דירה, סיגליות, באר שבע 4חדריםקומה5/7135מ״ר</t>
        </is>
      </c>
      <c r="G375" t="inlineStr">
        <is>
          <t>תואם</t>
        </is>
      </c>
    </row>
    <row r="376">
      <c r="A376" t="inlineStr">
        <is>
          <t>יד2</t>
        </is>
      </c>
      <c r="B376" t="inlineStr">
        <is>
          <t>tqluql7o</t>
        </is>
      </c>
      <c r="C376" s="3" t="str">
        <f>HYPERLINK("https://www.yad2.co.il/realestate/item/tqluql7o","https://www.yad2.co.il/realestate/item/tqluql7o")</f>
        <v>https://www.yad2.co.il/realestate/item/tqluql7o</v>
      </c>
      <c r="D376" t="inlineStr">
        <is>
          <t>רחוב</t>
        </is>
      </c>
      <c r="E376" t="inlineStr">
        <is>
          <t>דפנה</t>
        </is>
      </c>
      <c r="F376" t="inlineStr">
        <is>
          <t>תוף הצגת 7 תמונות ‌ דפנה 3 נכס עם ממ״ד דירה,</t>
        </is>
      </c>
      <c r="G376" t="inlineStr">
        <is>
          <t>תואם</t>
        </is>
      </c>
    </row>
    <row r="377">
      <c r="A377" t="inlineStr">
        <is>
          <t>יד2</t>
        </is>
      </c>
      <c r="B377" t="inlineStr">
        <is>
          <t>tqluql7o</t>
        </is>
      </c>
      <c r="C377" s="3" t="str">
        <f>HYPERLINK("https://www.yad2.co.il/realestate/item/tqluql7o","https://www.yad2.co.il/realestate/item/tqluql7o")</f>
        <v>https://www.yad2.co.il/realestate/item/tqluql7o</v>
      </c>
      <c r="D377" t="inlineStr">
        <is>
          <t>מספר חדרים</t>
        </is>
      </c>
      <c r="E377" t="inlineStr">
        <is>
          <t>4</t>
        </is>
      </c>
      <c r="F377" t="inlineStr">
        <is>
          <t>דירה, סיגליות, באר שבע 4 חדרים קומה 5/7 135 מ״ר דירה מר</t>
        </is>
      </c>
      <c r="G377" t="inlineStr">
        <is>
          <t>תואם</t>
        </is>
      </c>
    </row>
    <row r="378">
      <c r="A378" t="inlineStr">
        <is>
          <t>יד2</t>
        </is>
      </c>
      <c r="B378" t="inlineStr">
        <is>
          <t>tqluql7o</t>
        </is>
      </c>
      <c r="C378" s="3" t="str">
        <f>HYPERLINK("https://www.yad2.co.il/realestate/item/tqluql7o","https://www.yad2.co.il/realestate/item/tqluql7o")</f>
        <v>https://www.yad2.co.il/realestate/item/tqluql7o</v>
      </c>
      <c r="D378" t="inlineStr">
        <is>
          <t>שטח מוצג בכותרת</t>
        </is>
      </c>
      <c r="E378" t="inlineStr">
        <is>
          <t>135</t>
        </is>
      </c>
      <c r="F378" t="inlineStr">
        <is>
          <t>ירהמצב הנכסחדש (גרו בנכס)מ״ר בנוי135 מ״רקומות בבניין7</t>
        </is>
      </c>
      <c r="G378" t="inlineStr">
        <is>
          <t>תואם</t>
        </is>
      </c>
    </row>
    <row r="379">
      <c r="A379" t="inlineStr">
        <is>
          <t>יד2</t>
        </is>
      </c>
      <c r="B379" t="inlineStr">
        <is>
          <t>tqluql7o</t>
        </is>
      </c>
      <c r="C379" s="3" t="str">
        <f>HYPERLINK("https://www.yad2.co.il/realestate/item/tqluql7o","https://www.yad2.co.il/realestate/item/tqluql7o")</f>
        <v>https://www.yad2.co.il/realestate/item/tqluql7o</v>
      </c>
      <c r="D379" t="inlineStr">
        <is>
          <t>קומה</t>
        </is>
      </c>
      <c r="E379" t="inlineStr">
        <is>
          <t>5</t>
        </is>
      </c>
      <c r="F379" t="inlineStr">
        <is>
          <t>סיגליות, באר שבע 4 חדרים קומה 5/7 135 מ״ר דירה מרווחת</t>
        </is>
      </c>
      <c r="G379" t="inlineStr">
        <is>
          <t>תואם</t>
        </is>
      </c>
    </row>
    <row r="380">
      <c r="A380" t="inlineStr">
        <is>
          <t>יד2</t>
        </is>
      </c>
      <c r="B380" t="inlineStr">
        <is>
          <t>txi37uq5</t>
        </is>
      </c>
      <c r="C380" s="3" t="str">
        <f>HYPERLINK("https://www.yad2.co.il/realestate/item/txi37uq5","https://www.yad2.co.il/realestate/item/txi37uq5")</f>
        <v>https://www.yad2.co.il/realestate/item/txi37uq5</v>
      </c>
      <c r="D380" t="inlineStr">
        <is>
          <t>מחיר מבוקש</t>
        </is>
      </c>
      <c r="E380" t="inlineStr">
        <is>
          <t>3,200,000</t>
        </is>
      </c>
      <c r="F380" t="inlineStr">
        <is>
          <t>יש לך? 1,600,000 ₪ 3,200,000 ₪ 100,000 ₪ לכמה שנ</t>
        </is>
      </c>
      <c r="G380" t="inlineStr">
        <is>
          <t>תואם</t>
        </is>
      </c>
    </row>
    <row r="381">
      <c r="A381" t="inlineStr">
        <is>
          <t>יד2</t>
        </is>
      </c>
      <c r="B381" t="inlineStr">
        <is>
          <t>txi37uq5</t>
        </is>
      </c>
      <c r="C381" s="3" t="str">
        <f>HYPERLINK("https://www.yad2.co.il/realestate/item/txi37uq5","https://www.yad2.co.il/realestate/item/txi37uq5")</f>
        <v>https://www.yad2.co.il/realestate/item/txi37uq5</v>
      </c>
      <c r="D381" t="inlineStr">
        <is>
          <t>מספר מודעה</t>
        </is>
      </c>
      <c r="E381" t="inlineStr">
        <is>
          <t>89039344</t>
        </is>
      </c>
      <c r="F381" t="inlineStr">
        <is>
          <t>המשרד דווח על מודעה 89039344 פורסם ב ‍26/11/25 מ</t>
        </is>
      </c>
      <c r="G381" t="inlineStr">
        <is>
          <t>תואם</t>
        </is>
      </c>
    </row>
    <row r="382">
      <c r="A382" t="inlineStr">
        <is>
          <t>יד2</t>
        </is>
      </c>
      <c r="B382" t="inlineStr">
        <is>
          <t>txi37uq5</t>
        </is>
      </c>
      <c r="C382" s="3" t="str">
        <f>HYPERLINK("https://www.yad2.co.il/realestate/item/txi37uq5","https://www.yad2.co.il/realestate/item/txi37uq5")</f>
        <v>https://www.yad2.co.il/realestate/item/txi37uq5</v>
      </c>
      <c r="D382" t="inlineStr">
        <is>
          <t>עיר</t>
        </is>
      </c>
      <c r="E382" t="inlineStr">
        <is>
          <t>הרצליה</t>
        </is>
      </c>
      <c r="F382" t="inlineStr">
        <is>
          <t>תוף הצגת 3 תמונות ‌ הרצליה הירוקה, נווה עובד נ</t>
        </is>
      </c>
      <c r="G382" t="inlineStr">
        <is>
          <t>תואם</t>
        </is>
      </c>
    </row>
    <row r="383">
      <c r="A383" t="inlineStr">
        <is>
          <t>יד2</t>
        </is>
      </c>
      <c r="B383" t="inlineStr">
        <is>
          <t>txi37uq5</t>
        </is>
      </c>
      <c r="C383" s="3" t="str">
        <f>HYPERLINK("https://www.yad2.co.il/realestate/item/txi37uq5","https://www.yad2.co.il/realestate/item/txi37uq5")</f>
        <v>https://www.yad2.co.il/realestate/item/txi37uq5</v>
      </c>
      <c r="D383" t="inlineStr">
        <is>
          <t>מספר חדרים</t>
        </is>
      </c>
      <c r="E383" t="inlineStr">
        <is>
          <t>5</t>
        </is>
      </c>
      <c r="F383" t="inlineStr">
        <is>
          <t>ס עם ממ״ד דירה, הרצליה 5 חדרים קומה 1/5 145 מ״ר דירת 5</t>
        </is>
      </c>
      <c r="G383" t="inlineStr">
        <is>
          <t>תואם</t>
        </is>
      </c>
    </row>
    <row r="384">
      <c r="A384" t="inlineStr">
        <is>
          <t>יד2</t>
        </is>
      </c>
      <c r="B384" t="inlineStr">
        <is>
          <t>txi37uq5</t>
        </is>
      </c>
      <c r="C384" s="3" t="str">
        <f>HYPERLINK("https://www.yad2.co.il/realestate/item/txi37uq5","https://www.yad2.co.il/realestate/item/txi37uq5")</f>
        <v>https://www.yad2.co.il/realestate/item/txi37uq5</v>
      </c>
      <c r="D384" t="inlineStr">
        <is>
          <t>שטח מוצג בכותרת</t>
        </is>
      </c>
      <c r="E384" t="inlineStr">
        <is>
          <t>145</t>
        </is>
      </c>
      <c r="F384" t="inlineStr">
        <is>
          <t>ליה 5 חדרים קומה 1/5 145 מ״ר דירת 5 חד עם ממ"ד לשיפוץ</t>
        </is>
      </c>
      <c r="G384" t="inlineStr">
        <is>
          <t>תואם</t>
        </is>
      </c>
    </row>
    <row r="385">
      <c r="A385" t="inlineStr">
        <is>
          <t>יד2</t>
        </is>
      </c>
      <c r="B385" t="inlineStr">
        <is>
          <t>txi37uq5</t>
        </is>
      </c>
      <c r="C385" s="3" t="str">
        <f>HYPERLINK("https://www.yad2.co.il/realestate/item/txi37uq5","https://www.yad2.co.il/realestate/item/txi37uq5")</f>
        <v>https://www.yad2.co.il/realestate/item/txi37uq5</v>
      </c>
      <c r="D385" t="inlineStr">
        <is>
          <t>קומה</t>
        </is>
      </c>
      <c r="E385" t="inlineStr">
        <is>
          <t>1</t>
        </is>
      </c>
      <c r="F385" t="inlineStr">
        <is>
          <t>מ״ד דירה, הרצליה 5 חדרים קומה 1/5 145 מ״ר דירת 5 חד עם</t>
        </is>
      </c>
      <c r="G385" t="inlineStr">
        <is>
          <t>תואם</t>
        </is>
      </c>
    </row>
    <row r="386">
      <c r="A386" t="inlineStr">
        <is>
          <t>יד2</t>
        </is>
      </c>
      <c r="B386" t="inlineStr">
        <is>
          <t>u21r1io6</t>
        </is>
      </c>
      <c r="C386" s="3" t="str">
        <f>HYPERLINK("https://www.yad2.co.il/realestate/item/u21r1io6","https://www.yad2.co.il/realestate/item/u21r1io6")</f>
        <v>https://www.yad2.co.il/realestate/item/u21r1io6</v>
      </c>
      <c r="D386" t="inlineStr">
        <is>
          <t>מחיר מבוקש</t>
        </is>
      </c>
      <c r="E386" t="inlineStr">
        <is>
          <t>15,000,000</t>
        </is>
      </c>
      <c r="F386" t="inlineStr">
        <is>
          <t>יש לך? 7,500,000 ₪ 15,000,000 ₪ 100,000 ₪ לכמה שנ</t>
        </is>
      </c>
      <c r="G386" t="inlineStr">
        <is>
          <t>תואם</t>
        </is>
      </c>
    </row>
    <row r="387">
      <c r="A387" t="inlineStr">
        <is>
          <t>יד2</t>
        </is>
      </c>
      <c r="B387" t="inlineStr">
        <is>
          <t>u21r1io6</t>
        </is>
      </c>
      <c r="C387" s="3" t="str">
        <f>HYPERLINK("https://www.yad2.co.il/realestate/item/u21r1io6","https://www.yad2.co.il/realestate/item/u21r1io6")</f>
        <v>https://www.yad2.co.il/realestate/item/u21r1io6</v>
      </c>
      <c r="D387" t="inlineStr">
        <is>
          <t>מספר מודעה</t>
        </is>
      </c>
      <c r="E387" t="inlineStr">
        <is>
          <t>87026286</t>
        </is>
      </c>
      <c r="F387" t="inlineStr">
        <is>
          <t>המשרד דווח על מודעה 87026286 פורסם ב ‍31/01/26 מ</t>
        </is>
      </c>
      <c r="G387" t="inlineStr">
        <is>
          <t>תואם</t>
        </is>
      </c>
    </row>
    <row r="388">
      <c r="A388" t="inlineStr">
        <is>
          <t>יד2</t>
        </is>
      </c>
      <c r="B388" t="inlineStr">
        <is>
          <t>u21r1io6</t>
        </is>
      </c>
      <c r="C388" s="3" t="str">
        <f>HYPERLINK("https://www.yad2.co.il/realestate/item/u21r1io6","https://www.yad2.co.il/realestate/item/u21r1io6")</f>
        <v>https://www.yad2.co.il/realestate/item/u21r1io6</v>
      </c>
      <c r="D388" t="inlineStr">
        <is>
          <t>עיר</t>
        </is>
      </c>
      <c r="E388" t="inlineStr">
        <is>
          <t>תל אביב יפו</t>
        </is>
      </c>
      <c r="F388" t="inlineStr">
        <is>
          <t>אביב, לב העיר צפון, תל אביב יפו 5חדריםקומה5/5250מ״ר</t>
        </is>
      </c>
      <c r="G388" t="inlineStr">
        <is>
          <t>תואם</t>
        </is>
      </c>
    </row>
    <row r="389">
      <c r="A389" t="inlineStr">
        <is>
          <t>יד2</t>
        </is>
      </c>
      <c r="B389" t="inlineStr">
        <is>
          <t>u21r1io6</t>
        </is>
      </c>
      <c r="C389" s="3" t="str">
        <f>HYPERLINK("https://www.yad2.co.il/realestate/item/u21r1io6","https://www.yad2.co.il/realestate/item/u21r1io6")</f>
        <v>https://www.yad2.co.il/realestate/item/u21r1io6</v>
      </c>
      <c r="D389" t="inlineStr">
        <is>
          <t>רחוב</t>
        </is>
      </c>
      <c r="E389" t="inlineStr">
        <is>
          <t>מלצ'ט</t>
        </is>
      </c>
      <c r="F389" t="inlineStr">
        <is>
          <t>תוף הצגת 1 תמונות ‌ מלצ'ט נכס עם ממ״ד גג/ פנט</t>
        </is>
      </c>
      <c r="G389" t="inlineStr">
        <is>
          <t>תואם</t>
        </is>
      </c>
    </row>
    <row r="390">
      <c r="A390" t="inlineStr">
        <is>
          <t>יד2</t>
        </is>
      </c>
      <c r="B390" t="inlineStr">
        <is>
          <t>u21r1io6</t>
        </is>
      </c>
      <c r="C390" s="3" t="str">
        <f>HYPERLINK("https://www.yad2.co.il/realestate/item/u21r1io6","https://www.yad2.co.il/realestate/item/u21r1io6")</f>
        <v>https://www.yad2.co.il/realestate/item/u21r1io6</v>
      </c>
      <c r="D390" t="inlineStr">
        <is>
          <t>מספר חדרים</t>
        </is>
      </c>
      <c r="E390" t="inlineStr">
        <is>
          <t>5</t>
        </is>
      </c>
      <c r="F390" t="inlineStr">
        <is>
          <t>העיר צפון, תל אביב יפו 5 חדרים קומה 5/5 250 מ״ר בבניין</t>
        </is>
      </c>
      <c r="G390" t="inlineStr">
        <is>
          <t>תואם</t>
        </is>
      </c>
    </row>
    <row r="391">
      <c r="A391" t="inlineStr">
        <is>
          <t>יד2</t>
        </is>
      </c>
      <c r="B391" t="inlineStr">
        <is>
          <t>u21r1io6</t>
        </is>
      </c>
      <c r="C391" s="3" t="str">
        <f>HYPERLINK("https://www.yad2.co.il/realestate/item/u21r1io6","https://www.yad2.co.il/realestate/item/u21r1io6")</f>
        <v>https://www.yad2.co.il/realestate/item/u21r1io6</v>
      </c>
      <c r="D391" t="inlineStr">
        <is>
          <t>שטח מוצג בכותרת</t>
        </is>
      </c>
      <c r="E391" t="inlineStr">
        <is>
          <t>250</t>
        </is>
      </c>
      <c r="F391" t="inlineStr">
        <is>
          <t>יפו 5 חדרים קומה 5/5 250 מ״ר בבניין חדיש בלב העיר! פנ</t>
        </is>
      </c>
      <c r="G391" t="inlineStr">
        <is>
          <t>תואם</t>
        </is>
      </c>
    </row>
    <row r="392">
      <c r="A392" t="inlineStr">
        <is>
          <t>יד2</t>
        </is>
      </c>
      <c r="B392" t="inlineStr">
        <is>
          <t>u21r1io6</t>
        </is>
      </c>
      <c r="C392" s="3" t="str">
        <f>HYPERLINK("https://www.yad2.co.il/realestate/item/u21r1io6","https://www.yad2.co.il/realestate/item/u21r1io6")</f>
        <v>https://www.yad2.co.il/realestate/item/u21r1io6</v>
      </c>
      <c r="D392" t="inlineStr">
        <is>
          <t>קומה</t>
        </is>
      </c>
      <c r="E392" t="inlineStr">
        <is>
          <t>5</t>
        </is>
      </c>
      <c r="F392" t="inlineStr">
        <is>
          <t>פון, תל אביב יפו 5 חדרים קומה 5/5 250 מ״ר בבניין חדיש</t>
        </is>
      </c>
      <c r="G392" t="inlineStr">
        <is>
          <t>תואם</t>
        </is>
      </c>
    </row>
    <row r="393">
      <c r="A393" t="inlineStr">
        <is>
          <t>יד2</t>
        </is>
      </c>
      <c r="B393" t="inlineStr">
        <is>
          <t>ubiruwox</t>
        </is>
      </c>
      <c r="C393" s="3" t="str">
        <f>HYPERLINK("https://www.yad2.co.il/realestate/item/ubiruwox","https://www.yad2.co.il/realestate/item/ubiruwox")</f>
        <v>https://www.yad2.co.il/realestate/item/ubiruwox</v>
      </c>
      <c r="D393" t="inlineStr">
        <is>
          <t>מחיר מבוקש</t>
        </is>
      </c>
      <c r="E393" t="inlineStr">
        <is>
          <t>1,990,000</t>
        </is>
      </c>
      <c r="F393" t="inlineStr">
        <is>
          <t>מי יש לך? 995,000 ₪ 1,990,000 ₪ 100,000 ₪ לכמה שנ</t>
        </is>
      </c>
      <c r="G393" t="inlineStr">
        <is>
          <t>תואם</t>
        </is>
      </c>
    </row>
    <row r="394">
      <c r="A394" t="inlineStr">
        <is>
          <t>יד2</t>
        </is>
      </c>
      <c r="B394" t="inlineStr">
        <is>
          <t>ubiruwox</t>
        </is>
      </c>
      <c r="C394" s="3" t="str">
        <f>HYPERLINK("https://www.yad2.co.il/realestate/item/ubiruwox","https://www.yad2.co.il/realestate/item/ubiruwox")</f>
        <v>https://www.yad2.co.il/realestate/item/ubiruwox</v>
      </c>
      <c r="D394" t="inlineStr">
        <is>
          <t>מספר מודעה</t>
        </is>
      </c>
      <c r="E394" t="inlineStr">
        <is>
          <t>71780133</t>
        </is>
      </c>
      <c r="F394" t="inlineStr">
        <is>
          <t>המשרד דווח על מודעה 71780133 פורסם ב ‍21/04/26 מ</t>
        </is>
      </c>
      <c r="G394" t="inlineStr">
        <is>
          <t>תואם</t>
        </is>
      </c>
    </row>
    <row r="395">
      <c r="A395" t="inlineStr">
        <is>
          <t>יד2</t>
        </is>
      </c>
      <c r="B395" t="inlineStr">
        <is>
          <t>ubiruwox</t>
        </is>
      </c>
      <c r="C395" s="3" t="str">
        <f>HYPERLINK("https://www.yad2.co.il/realestate/item/ubiruwox","https://www.yad2.co.il/realestate/item/ubiruwox")</f>
        <v>https://www.yad2.co.il/realestate/item/ubiruwox</v>
      </c>
      <c r="D395" t="inlineStr">
        <is>
          <t>עיר</t>
        </is>
      </c>
      <c r="E395" t="inlineStr">
        <is>
          <t>בני ברק</t>
        </is>
      </c>
      <c r="F395" t="inlineStr">
        <is>
          <t>מ׳ דירה, גבעת רוקח, בני ברק 3חדריםקומה3/480מ״ר</t>
        </is>
      </c>
      <c r="G395" t="inlineStr">
        <is>
          <t>תואם</t>
        </is>
      </c>
    </row>
    <row r="396">
      <c r="A396" t="inlineStr">
        <is>
          <t>יד2</t>
        </is>
      </c>
      <c r="B396" t="inlineStr">
        <is>
          <t>ubiruwox</t>
        </is>
      </c>
      <c r="C396" s="3" t="str">
        <f>HYPERLINK("https://www.yad2.co.il/realestate/item/ubiruwox","https://www.yad2.co.il/realestate/item/ubiruwox")</f>
        <v>https://www.yad2.co.il/realestate/item/ubiruwox</v>
      </c>
      <c r="D396" t="inlineStr">
        <is>
          <t>רחוב</t>
        </is>
      </c>
      <c r="E396" t="inlineStr">
        <is>
          <t>רבי עקיבא</t>
        </is>
      </c>
      <c r="F396" t="inlineStr">
        <is>
          <t>מודעה שמירה שיתוף ‌ רבי עקיבא מקלט במרחק 81 מ׳ די</t>
        </is>
      </c>
      <c r="G396" t="inlineStr">
        <is>
          <t>תואם</t>
        </is>
      </c>
    </row>
    <row r="397">
      <c r="A397" t="inlineStr">
        <is>
          <t>יד2</t>
        </is>
      </c>
      <c r="B397" t="inlineStr">
        <is>
          <t>ubiruwox</t>
        </is>
      </c>
      <c r="C397" s="3" t="str">
        <f>HYPERLINK("https://www.yad2.co.il/realestate/item/ubiruwox","https://www.yad2.co.il/realestate/item/ubiruwox")</f>
        <v>https://www.yad2.co.il/realestate/item/ubiruwox</v>
      </c>
      <c r="D397" t="inlineStr">
        <is>
          <t>מחיר קודם</t>
        </is>
      </c>
      <c r="E397" t="inlineStr">
        <is>
          <t>2,100,000</t>
        </is>
      </c>
      <c r="F397" t="inlineStr">
        <is>
          <t>1,990,000 ₪2,100,000 ₪ החזר חודשי משוער</t>
        </is>
      </c>
      <c r="G397" t="inlineStr">
        <is>
          <t>תואם</t>
        </is>
      </c>
    </row>
    <row r="398">
      <c r="A398" t="inlineStr">
        <is>
          <t>יד2</t>
        </is>
      </c>
      <c r="B398" t="inlineStr">
        <is>
          <t>ubiruwox</t>
        </is>
      </c>
      <c r="C398" s="3" t="str">
        <f>HYPERLINK("https://www.yad2.co.il/realestate/item/ubiruwox","https://www.yad2.co.il/realestate/item/ubiruwox")</f>
        <v>https://www.yad2.co.il/realestate/item/ubiruwox</v>
      </c>
      <c r="D398" t="inlineStr">
        <is>
          <t>מספר חדרים</t>
        </is>
      </c>
      <c r="E398" t="inlineStr">
        <is>
          <t>3</t>
        </is>
      </c>
      <c r="F398" t="inlineStr">
        <is>
          <t>רה, גבעת רוקח, בני ברק 3 חדרים קומה 3/4 80 מ״ר דירה בר'</t>
        </is>
      </c>
      <c r="G398" t="inlineStr">
        <is>
          <t>תואם</t>
        </is>
      </c>
    </row>
    <row r="399">
      <c r="A399" t="inlineStr">
        <is>
          <t>יד2</t>
        </is>
      </c>
      <c r="B399" t="inlineStr">
        <is>
          <t>ubiruwox</t>
        </is>
      </c>
      <c r="C399" s="3" t="str">
        <f>HYPERLINK("https://www.yad2.co.il/realestate/item/ubiruwox","https://www.yad2.co.il/realestate/item/ubiruwox")</f>
        <v>https://www.yad2.co.il/realestate/item/ubiruwox</v>
      </c>
      <c r="D399" t="inlineStr">
        <is>
          <t>שטח מוצג בכותרת</t>
        </is>
      </c>
      <c r="E399" t="inlineStr">
        <is>
          <t>80</t>
        </is>
      </c>
      <c r="F399" t="inlineStr">
        <is>
          <t>ירהמצב הנכסחדש (גרו בנכס)מ״ר בנוי80 מ״רקומות בבניין4ח</t>
        </is>
      </c>
      <c r="G399" t="inlineStr">
        <is>
          <t>תואם</t>
        </is>
      </c>
    </row>
    <row r="400">
      <c r="A400" t="inlineStr">
        <is>
          <t>יד2</t>
        </is>
      </c>
      <c r="B400" t="inlineStr">
        <is>
          <t>ubiruwox</t>
        </is>
      </c>
      <c r="C400" s="3" t="str">
        <f>HYPERLINK("https://www.yad2.co.il/realestate/item/ubiruwox","https://www.yad2.co.il/realestate/item/ubiruwox")</f>
        <v>https://www.yad2.co.il/realestate/item/ubiruwox</v>
      </c>
      <c r="D400" t="inlineStr">
        <is>
          <t>קומה</t>
        </is>
      </c>
      <c r="E400" t="inlineStr">
        <is>
          <t>3</t>
        </is>
      </c>
      <c r="F400" t="inlineStr">
        <is>
          <t>עת רוקח, בני ברק 3 חדרים קומה 3/4 80 מ״ר דירה בר' עקיב</t>
        </is>
      </c>
      <c r="G400" t="inlineStr">
        <is>
          <t>תואם</t>
        </is>
      </c>
    </row>
    <row r="401">
      <c r="A401" t="inlineStr">
        <is>
          <t>יד2</t>
        </is>
      </c>
      <c r="B401" t="inlineStr">
        <is>
          <t>wm9co9do</t>
        </is>
      </c>
      <c r="C401" s="3" t="str">
        <f>HYPERLINK("https://www.yad2.co.il/realestate/item/wm9co9do","https://www.yad2.co.il/realestate/item/wm9co9do")</f>
        <v>https://www.yad2.co.il/realestate/item/wm9co9do</v>
      </c>
      <c r="D401" t="inlineStr">
        <is>
          <t>מחיר מבוקש</t>
        </is>
      </c>
      <c r="E401" t="inlineStr">
        <is>
          <t>7,900,000</t>
        </is>
      </c>
      <c r="F401" t="inlineStr">
        <is>
          <t>יש לך? 3,950,000 ₪ 7,900,000 ₪ 100,000 ₪ לכמה שנ</t>
        </is>
      </c>
      <c r="G401" t="inlineStr">
        <is>
          <t>תואם</t>
        </is>
      </c>
    </row>
    <row r="402">
      <c r="A402" t="inlineStr">
        <is>
          <t>יד2</t>
        </is>
      </c>
      <c r="B402" t="inlineStr">
        <is>
          <t>wm9co9do</t>
        </is>
      </c>
      <c r="C402" s="3" t="str">
        <f>HYPERLINK("https://www.yad2.co.il/realestate/item/wm9co9do","https://www.yad2.co.il/realestate/item/wm9co9do")</f>
        <v>https://www.yad2.co.il/realestate/item/wm9co9do</v>
      </c>
      <c r="D402" t="inlineStr">
        <is>
          <t>מספר מודעה</t>
        </is>
      </c>
      <c r="E402" t="inlineStr">
        <is>
          <t>58848660</t>
        </is>
      </c>
      <c r="F402" t="inlineStr">
        <is>
          <t>המשרד דווח על מודעה 58848660 פורסם ב ‍19/10/26 מ</t>
        </is>
      </c>
      <c r="G402" t="inlineStr">
        <is>
          <t>תואם</t>
        </is>
      </c>
    </row>
    <row r="403">
      <c r="A403" t="inlineStr">
        <is>
          <t>יד2</t>
        </is>
      </c>
      <c r="B403" t="inlineStr">
        <is>
          <t>wm9co9do</t>
        </is>
      </c>
      <c r="C403" s="3" t="str">
        <f>HYPERLINK("https://www.yad2.co.il/realestate/item/wm9co9do","https://www.yad2.co.il/realestate/item/wm9co9do")</f>
        <v>https://www.yad2.co.il/realestate/item/wm9co9do</v>
      </c>
      <c r="D403" t="inlineStr">
        <is>
          <t>עיר</t>
        </is>
      </c>
      <c r="E403" t="inlineStr">
        <is>
          <t>תל אביב יפו</t>
        </is>
      </c>
      <c r="F403" t="inlineStr">
        <is>
          <t>ופלקס, נווה אביבים, תל אביב יפו 5חדריםקומה6/8220מ״ר</t>
        </is>
      </c>
      <c r="G403" t="inlineStr">
        <is>
          <t>תואם</t>
        </is>
      </c>
    </row>
    <row r="404">
      <c r="A404" t="inlineStr">
        <is>
          <t>יד2</t>
        </is>
      </c>
      <c r="B404" t="inlineStr">
        <is>
          <t>wm9co9do</t>
        </is>
      </c>
      <c r="C404" s="3" t="str">
        <f>HYPERLINK("https://www.yad2.co.il/realestate/item/wm9co9do","https://www.yad2.co.il/realestate/item/wm9co9do")</f>
        <v>https://www.yad2.co.il/realestate/item/wm9co9do</v>
      </c>
      <c r="D404" t="inlineStr">
        <is>
          <t>רחוב</t>
        </is>
      </c>
      <c r="E404" t="inlineStr">
        <is>
          <t>אושה</t>
        </is>
      </c>
      <c r="F404" t="inlineStr">
        <is>
          <t>תוף הצגת 4 תמונות ‌ אושה מקלט בניין דופלקס,</t>
        </is>
      </c>
      <c r="G404" t="inlineStr">
        <is>
          <t>תואם</t>
        </is>
      </c>
    </row>
    <row r="405">
      <c r="A405" t="inlineStr">
        <is>
          <t>יד2</t>
        </is>
      </c>
      <c r="B405" t="inlineStr">
        <is>
          <t>wm9co9do</t>
        </is>
      </c>
      <c r="C405" s="3" t="str">
        <f>HYPERLINK("https://www.yad2.co.il/realestate/item/wm9co9do","https://www.yad2.co.il/realestate/item/wm9co9do")</f>
        <v>https://www.yad2.co.il/realestate/item/wm9co9do</v>
      </c>
      <c r="D405" t="inlineStr">
        <is>
          <t>מספר חדרים</t>
        </is>
      </c>
      <c r="E405" t="inlineStr">
        <is>
          <t>5</t>
        </is>
      </c>
      <c r="F405" t="inlineStr">
        <is>
          <t>וה אביבים, תל אביב יפו 5 חדרים קומה 6/8 220 מ״ר למכירה</t>
        </is>
      </c>
      <c r="G405" t="inlineStr">
        <is>
          <t>תואם</t>
        </is>
      </c>
    </row>
    <row r="406">
      <c r="A406" t="inlineStr">
        <is>
          <t>יד2</t>
        </is>
      </c>
      <c r="B406" t="inlineStr">
        <is>
          <t>wm9co9do</t>
        </is>
      </c>
      <c r="C406" s="3" t="str">
        <f>HYPERLINK("https://www.yad2.co.il/realestate/item/wm9co9do","https://www.yad2.co.il/realestate/item/wm9co9do")</f>
        <v>https://www.yad2.co.il/realestate/item/wm9co9do</v>
      </c>
      <c r="D406" t="inlineStr">
        <is>
          <t>שטח מוצג בכותרת</t>
        </is>
      </c>
      <c r="E406" t="inlineStr">
        <is>
          <t>220</t>
        </is>
      </c>
      <c r="F406" t="inlineStr">
        <is>
          <t>יפו 5 חדרים קומה 6/8 220 מ״ר למכירה בנווה אביבים ברחו</t>
        </is>
      </c>
      <c r="G406" t="inlineStr">
        <is>
          <t>תואם</t>
        </is>
      </c>
    </row>
    <row r="407">
      <c r="A407" t="inlineStr">
        <is>
          <t>יד2</t>
        </is>
      </c>
      <c r="B407" t="inlineStr">
        <is>
          <t>wm9co9do</t>
        </is>
      </c>
      <c r="C407" s="3" t="str">
        <f>HYPERLINK("https://www.yad2.co.il/realestate/item/wm9co9do","https://www.yad2.co.il/realestate/item/wm9co9do")</f>
        <v>https://www.yad2.co.il/realestate/item/wm9co9do</v>
      </c>
      <c r="D407" t="inlineStr">
        <is>
          <t>קומה</t>
        </is>
      </c>
      <c r="E407" t="inlineStr">
        <is>
          <t>6</t>
        </is>
      </c>
      <c r="F407" t="inlineStr">
        <is>
          <t>בים, תל אביב יפו 5 חדרים קומה 6/8 220 מ״ר למכירה בנווה</t>
        </is>
      </c>
      <c r="G407" t="inlineStr">
        <is>
          <t>תואם</t>
        </is>
      </c>
    </row>
    <row r="408">
      <c r="A408" t="inlineStr">
        <is>
          <t>יד2</t>
        </is>
      </c>
      <c r="B408" t="inlineStr">
        <is>
          <t>xag0if2d</t>
        </is>
      </c>
      <c r="C408" s="3" t="str">
        <f>HYPERLINK("https://www.yad2.co.il/realestate/item/xag0if2d","https://www.yad2.co.il/realestate/item/xag0if2d")</f>
        <v>https://www.yad2.co.il/realestate/item/xag0if2d</v>
      </c>
      <c r="D408" t="inlineStr">
        <is>
          <t>מחיר מבוקש</t>
        </is>
      </c>
      <c r="E408" t="inlineStr">
        <is>
          <t>2,070,000</t>
        </is>
      </c>
      <c r="F408" t="inlineStr">
        <is>
          <t>יש לך? 1,035,000 ₪ 2,070,000 ₪ 100,000 ₪ לכמה שנ</t>
        </is>
      </c>
      <c r="G408" t="inlineStr">
        <is>
          <t>תואם</t>
        </is>
      </c>
    </row>
    <row r="409">
      <c r="A409" t="inlineStr">
        <is>
          <t>יד2</t>
        </is>
      </c>
      <c r="B409" t="inlineStr">
        <is>
          <t>xag0if2d</t>
        </is>
      </c>
      <c r="C409" s="3" t="str">
        <f>HYPERLINK("https://www.yad2.co.il/realestate/item/xag0if2d","https://www.yad2.co.il/realestate/item/xag0if2d")</f>
        <v>https://www.yad2.co.il/realestate/item/xag0if2d</v>
      </c>
      <c r="D409" t="inlineStr">
        <is>
          <t>מספר מודעה</t>
        </is>
      </c>
      <c r="E409" t="inlineStr">
        <is>
          <t>62408797</t>
        </is>
      </c>
      <c r="F409" t="inlineStr">
        <is>
          <t>המשרד דווח על מודעה 62408797 פורסם ב ‍24/08/26 מ</t>
        </is>
      </c>
      <c r="G409" t="inlineStr">
        <is>
          <t>תואם</t>
        </is>
      </c>
    </row>
    <row r="410">
      <c r="A410" t="inlineStr">
        <is>
          <t>יד2</t>
        </is>
      </c>
      <c r="B410" t="inlineStr">
        <is>
          <t>xag0if2d</t>
        </is>
      </c>
      <c r="C410" s="3" t="str">
        <f>HYPERLINK("https://www.yad2.co.il/realestate/item/xag0if2d","https://www.yad2.co.il/realestate/item/xag0if2d")</f>
        <v>https://www.yad2.co.il/realestate/item/xag0if2d</v>
      </c>
      <c r="D410" t="inlineStr">
        <is>
          <t>עיר</t>
        </is>
      </c>
      <c r="E410" t="inlineStr">
        <is>
          <t>תל אביב יפו</t>
        </is>
      </c>
      <c r="F410" t="inlineStr">
        <is>
          <t>ד דירת גן, נווה חן, תל אביב יפו 2חדריםקרקע85מ״ר למכ</t>
        </is>
      </c>
      <c r="G410" t="inlineStr">
        <is>
          <t>תואם</t>
        </is>
      </c>
    </row>
    <row r="411">
      <c r="A411" t="inlineStr">
        <is>
          <t>יד2</t>
        </is>
      </c>
      <c r="B411" t="inlineStr">
        <is>
          <t>xag0if2d</t>
        </is>
      </c>
      <c r="C411" s="3" t="str">
        <f>HYPERLINK("https://www.yad2.co.il/realestate/item/xag0if2d","https://www.yad2.co.il/realestate/item/xag0if2d")</f>
        <v>https://www.yad2.co.il/realestate/item/xag0if2d</v>
      </c>
      <c r="D411" t="inlineStr">
        <is>
          <t>רחוב</t>
        </is>
      </c>
      <c r="E411" t="inlineStr">
        <is>
          <t>מעפילי אגוז</t>
        </is>
      </c>
      <c r="F411" t="inlineStr">
        <is>
          <t>שיתוף הצגת 5 תמונות מעפילי אגוז נכס עם ממ״ד דירת גן</t>
        </is>
      </c>
      <c r="G411" t="inlineStr">
        <is>
          <t>תואם</t>
        </is>
      </c>
    </row>
    <row r="412">
      <c r="A412" t="inlineStr">
        <is>
          <t>יד2</t>
        </is>
      </c>
      <c r="B412" t="inlineStr">
        <is>
          <t>xag0if2d</t>
        </is>
      </c>
      <c r="C412" s="3" t="str">
        <f>HYPERLINK("https://www.yad2.co.il/realestate/item/xag0if2d","https://www.yad2.co.il/realestate/item/xag0if2d")</f>
        <v>https://www.yad2.co.il/realestate/item/xag0if2d</v>
      </c>
      <c r="D412" t="inlineStr">
        <is>
          <t>מספר חדרים</t>
        </is>
      </c>
      <c r="E412" t="inlineStr">
        <is>
          <t>2</t>
        </is>
      </c>
      <c r="F412" t="inlineStr">
        <is>
          <t>ווה חן בבניין חדש דירת 2 חדרים כ 55 מ"ר +גינה כ30 מ"ר מ</t>
        </is>
      </c>
      <c r="G412" t="inlineStr">
        <is>
          <t>תואם</t>
        </is>
      </c>
    </row>
    <row r="413">
      <c r="A413" t="inlineStr">
        <is>
          <t>יד2</t>
        </is>
      </c>
      <c r="B413" t="inlineStr">
        <is>
          <t>xag0if2d</t>
        </is>
      </c>
      <c r="C413" s="3" t="str">
        <f>HYPERLINK("https://www.yad2.co.il/realestate/item/xag0if2d","https://www.yad2.co.il/realestate/item/xag0if2d")</f>
        <v>https://www.yad2.co.il/realestate/item/xag0if2d</v>
      </c>
      <c r="D413" t="inlineStr">
        <is>
          <t>שטח מוצג בכותרת</t>
        </is>
      </c>
      <c r="E413" t="inlineStr">
        <is>
          <t>85</t>
        </is>
      </c>
      <c r="F413" t="inlineStr">
        <is>
          <t>תל אביב יפו 2חדריםקרקע85מ״ר למכירה בתל אביב בשכונת נ</t>
        </is>
      </c>
      <c r="G413" t="inlineStr">
        <is>
          <t>תואם</t>
        </is>
      </c>
    </row>
    <row r="414">
      <c r="A414" t="inlineStr">
        <is>
          <t>יד2</t>
        </is>
      </c>
      <c r="B414" t="inlineStr">
        <is>
          <t>xag0if2d</t>
        </is>
      </c>
      <c r="C414" s="3" t="str">
        <f>HYPERLINK("https://www.yad2.co.il/realestate/item/xag0if2d","https://www.yad2.co.il/realestate/item/xag0if2d")</f>
        <v>https://www.yad2.co.il/realestate/item/xag0if2d</v>
      </c>
      <c r="D414" t="inlineStr">
        <is>
          <t>קומה</t>
        </is>
      </c>
      <c r="E414" t="inlineStr">
        <is>
          <t>קרקע</t>
        </is>
      </c>
      <c r="F414" t="inlineStr">
        <is>
          <t>2חדריםקרקע85מ״ר</t>
        </is>
      </c>
      <c r="G414" t="inlineStr">
        <is>
          <t>תואם</t>
        </is>
      </c>
    </row>
    <row r="415">
      <c r="A415" t="inlineStr">
        <is>
          <t>יד2</t>
        </is>
      </c>
      <c r="B415" t="inlineStr">
        <is>
          <t>y8rtstaj</t>
        </is>
      </c>
      <c r="C415" s="3" t="str">
        <f>HYPERLINK("https://www.yad2.co.il/realestate/item/y8rtstaj","https://www.yad2.co.il/realestate/item/y8rtstaj")</f>
        <v>https://www.yad2.co.il/realestate/item/y8rtstaj</v>
      </c>
      <c r="D415" t="inlineStr">
        <is>
          <t>מחיר מבוקש</t>
        </is>
      </c>
      <c r="E415" t="inlineStr">
        <is>
          <t>2,650,000</t>
        </is>
      </c>
      <c r="F415" t="inlineStr">
        <is>
          <t>יש לך? 1,325,000 ₪ 2,650,000 ₪ 100,000 ₪ לכמה שנ</t>
        </is>
      </c>
      <c r="G415" t="inlineStr">
        <is>
          <t>תואם</t>
        </is>
      </c>
    </row>
    <row r="416">
      <c r="A416" t="inlineStr">
        <is>
          <t>יד2</t>
        </is>
      </c>
      <c r="B416" t="inlineStr">
        <is>
          <t>y8rtstaj</t>
        </is>
      </c>
      <c r="C416" s="3" t="str">
        <f>HYPERLINK("https://www.yad2.co.il/realestate/item/y8rtstaj","https://www.yad2.co.il/realestate/item/y8rtstaj")</f>
        <v>https://www.yad2.co.il/realestate/item/y8rtstaj</v>
      </c>
      <c r="D416" t="inlineStr">
        <is>
          <t>מספר מודעה</t>
        </is>
      </c>
      <c r="E416" t="inlineStr">
        <is>
          <t>83727014</t>
        </is>
      </c>
      <c r="F416" t="inlineStr">
        <is>
          <t>המשרד דווח על מודעה 83727014 פורסם ב ‍13/01/26 מ</t>
        </is>
      </c>
      <c r="G416" t="inlineStr">
        <is>
          <t>תואם</t>
        </is>
      </c>
    </row>
    <row r="417">
      <c r="A417" t="inlineStr">
        <is>
          <t>יד2</t>
        </is>
      </c>
      <c r="B417" t="inlineStr">
        <is>
          <t>y8rtstaj</t>
        </is>
      </c>
      <c r="C417" s="3" t="str">
        <f>HYPERLINK("https://www.yad2.co.il/realestate/item/y8rtstaj","https://www.yad2.co.il/realestate/item/y8rtstaj")</f>
        <v>https://www.yad2.co.il/realestate/item/y8rtstaj</v>
      </c>
      <c r="D417" t="inlineStr">
        <is>
          <t>עיר</t>
        </is>
      </c>
      <c r="E417" t="inlineStr">
        <is>
          <t>אשדוד</t>
        </is>
      </c>
      <c r="F417" t="inlineStr">
        <is>
          <t>מ״ד דירה, רובע ט"ו, אשדוד 5.5חדריםקומה5/7154מ</t>
        </is>
      </c>
      <c r="G417" t="inlineStr">
        <is>
          <t>תואם</t>
        </is>
      </c>
    </row>
    <row r="418">
      <c r="A418" t="inlineStr">
        <is>
          <t>יד2</t>
        </is>
      </c>
      <c r="B418" t="inlineStr">
        <is>
          <t>y8rtstaj</t>
        </is>
      </c>
      <c r="C418" s="3" t="str">
        <f>HYPERLINK("https://www.yad2.co.il/realestate/item/y8rtstaj","https://www.yad2.co.il/realestate/item/y8rtstaj")</f>
        <v>https://www.yad2.co.il/realestate/item/y8rtstaj</v>
      </c>
      <c r="D418" t="inlineStr">
        <is>
          <t>רחוב</t>
        </is>
      </c>
      <c r="E418" t="inlineStr">
        <is>
          <t>שדרות תל חי</t>
        </is>
      </c>
      <c r="F418" t="inlineStr">
        <is>
          <t>שיתוף הצגת 4 תמונות שדרות תל חי 33 נכס עם ממ״ד דירה</t>
        </is>
      </c>
      <c r="G418" t="inlineStr">
        <is>
          <t>תואם</t>
        </is>
      </c>
    </row>
    <row r="419">
      <c r="A419" t="inlineStr">
        <is>
          <t>יד2</t>
        </is>
      </c>
      <c r="B419" t="inlineStr">
        <is>
          <t>y8rtstaj</t>
        </is>
      </c>
      <c r="C419" s="3" t="str">
        <f>HYPERLINK("https://www.yad2.co.il/realestate/item/y8rtstaj","https://www.yad2.co.il/realestate/item/y8rtstaj")</f>
        <v>https://www.yad2.co.il/realestate/item/y8rtstaj</v>
      </c>
      <c r="D419" t="inlineStr">
        <is>
          <t>מספר חדרים</t>
        </is>
      </c>
      <c r="E419" t="inlineStr">
        <is>
          <t>5.5</t>
        </is>
      </c>
      <c r="F419" t="inlineStr">
        <is>
          <t>ירה, רובע ט"ו, אשדוד 5.5 חדרים קומה 5/7 154 מ״ר דירת 5.</t>
        </is>
      </c>
      <c r="G419" t="inlineStr">
        <is>
          <t>תואם</t>
        </is>
      </c>
    </row>
    <row r="420">
      <c r="A420" t="inlineStr">
        <is>
          <t>יד2</t>
        </is>
      </c>
      <c r="B420" t="inlineStr">
        <is>
          <t>y8rtstaj</t>
        </is>
      </c>
      <c r="C420" s="3" t="str">
        <f>HYPERLINK("https://www.yad2.co.il/realestate/item/y8rtstaj","https://www.yad2.co.il/realestate/item/y8rtstaj")</f>
        <v>https://www.yad2.co.il/realestate/item/y8rtstaj</v>
      </c>
      <c r="D420" t="inlineStr">
        <is>
          <t>שטח מוצג בכותרת</t>
        </is>
      </c>
      <c r="E420" t="inlineStr">
        <is>
          <t>154</t>
        </is>
      </c>
      <c r="F420" t="inlineStr">
        <is>
          <t>ד 5.5 חדרים קומה 5/7 154 מ״ר דירת 5.5 מרווחת מאוד נוף</t>
        </is>
      </c>
      <c r="G420" t="inlineStr">
        <is>
          <t>תואם</t>
        </is>
      </c>
    </row>
    <row r="421">
      <c r="A421" t="inlineStr">
        <is>
          <t>יד2</t>
        </is>
      </c>
      <c r="B421" t="inlineStr">
        <is>
          <t>y8rtstaj</t>
        </is>
      </c>
      <c r="C421" s="3" t="str">
        <f>HYPERLINK("https://www.yad2.co.il/realestate/item/y8rtstaj","https://www.yad2.co.il/realestate/item/y8rtstaj")</f>
        <v>https://www.yad2.co.il/realestate/item/y8rtstaj</v>
      </c>
      <c r="D421" t="inlineStr">
        <is>
          <t>קומה</t>
        </is>
      </c>
      <c r="E421" t="inlineStr">
        <is>
          <t>5</t>
        </is>
      </c>
      <c r="F421" t="inlineStr">
        <is>
          <t>ובע ט"ו, אשדוד 5.5 חדרים קומה 5/7 154 מ״ר דירת 5.5 מרו</t>
        </is>
      </c>
      <c r="G421" t="inlineStr">
        <is>
          <t>תואם</t>
        </is>
      </c>
    </row>
    <row r="422">
      <c r="A422" t="inlineStr">
        <is>
          <t>יד2</t>
        </is>
      </c>
      <c r="B422" t="inlineStr">
        <is>
          <t>ynv1wl7o</t>
        </is>
      </c>
      <c r="C422" s="3" t="str">
        <f>HYPERLINK("https://www.yad2.co.il/realestate/item/ynv1wl7o","https://www.yad2.co.il/realestate/item/ynv1wl7o")</f>
        <v>https://www.yad2.co.il/realestate/item/ynv1wl7o</v>
      </c>
      <c r="D422" t="inlineStr">
        <is>
          <t>מחיר מבוקש</t>
        </is>
      </c>
      <c r="E422" t="inlineStr">
        <is>
          <t>550,000</t>
        </is>
      </c>
      <c r="F422" t="inlineStr">
        <is>
          <t>550,000 ₪ לחישוב מהיר וחינם</t>
        </is>
      </c>
      <c r="G422" t="inlineStr">
        <is>
          <t>תואם</t>
        </is>
      </c>
    </row>
    <row r="423">
      <c r="A423" t="inlineStr">
        <is>
          <t>יד2</t>
        </is>
      </c>
      <c r="B423" t="inlineStr">
        <is>
          <t>ynv1wl7o</t>
        </is>
      </c>
      <c r="C423" s="3" t="str">
        <f>HYPERLINK("https://www.yad2.co.il/realestate/item/ynv1wl7o","https://www.yad2.co.il/realestate/item/ynv1wl7o")</f>
        <v>https://www.yad2.co.il/realestate/item/ynv1wl7o</v>
      </c>
      <c r="D423" t="inlineStr">
        <is>
          <t>מספר מודעה</t>
        </is>
      </c>
      <c r="E423" t="inlineStr">
        <is>
          <t>69219460</t>
        </is>
      </c>
      <c r="F423" t="inlineStr">
        <is>
          <t>המשרד דווח על מודעה 69219460 פורסם ב ‍14/08/26 מ</t>
        </is>
      </c>
      <c r="G423" t="inlineStr">
        <is>
          <t>תואם</t>
        </is>
      </c>
    </row>
    <row r="424">
      <c r="A424" t="inlineStr">
        <is>
          <t>יד2</t>
        </is>
      </c>
      <c r="B424" t="inlineStr">
        <is>
          <t>ynv1wl7o</t>
        </is>
      </c>
      <c r="C424" s="3" t="str">
        <f>HYPERLINK("https://www.yad2.co.il/realestate/item/ynv1wl7o","https://www.yad2.co.il/realestate/item/ynv1wl7o")</f>
        <v>https://www.yad2.co.il/realestate/item/ynv1wl7o</v>
      </c>
      <c r="D424" t="inlineStr">
        <is>
          <t>עיר</t>
        </is>
      </c>
      <c r="E424" t="inlineStr">
        <is>
          <t>באר שבע</t>
        </is>
      </c>
      <c r="F424" t="inlineStr">
        <is>
          <t>וף הצגת 14 תמונות ‌ באר שבע בלעדיות מקלט במרחק</t>
        </is>
      </c>
      <c r="G424" t="inlineStr">
        <is>
          <t>תואם</t>
        </is>
      </c>
    </row>
    <row r="425">
      <c r="A425" t="inlineStr">
        <is>
          <t>יד2</t>
        </is>
      </c>
      <c r="B425" t="inlineStr">
        <is>
          <t>ynv1wl7o</t>
        </is>
      </c>
      <c r="C425" s="3" t="str">
        <f>HYPERLINK("https://www.yad2.co.il/realestate/item/ynv1wl7o","https://www.yad2.co.il/realestate/item/ynv1wl7o")</f>
        <v>https://www.yad2.co.il/realestate/item/ynv1wl7o</v>
      </c>
      <c r="D425" t="inlineStr">
        <is>
          <t>מספר חדרים</t>
        </is>
      </c>
      <c r="E425" t="inlineStr">
        <is>
          <t>2</t>
        </is>
      </c>
      <c r="F425" t="inlineStr">
        <is>
          <t>חדריםקרקע85מ״ר דירת גן 2 חדרים עם חצר באזור של התחדשות</t>
        </is>
      </c>
      <c r="G425" t="inlineStr">
        <is>
          <t>תואם</t>
        </is>
      </c>
    </row>
    <row r="426">
      <c r="A426" t="inlineStr">
        <is>
          <t>יד2</t>
        </is>
      </c>
      <c r="B426" t="inlineStr">
        <is>
          <t>ynv1wl7o</t>
        </is>
      </c>
      <c r="C426" s="3" t="str">
        <f>HYPERLINK("https://www.yad2.co.il/realestate/item/ynv1wl7o","https://www.yad2.co.il/realestate/item/ynv1wl7o")</f>
        <v>https://www.yad2.co.il/realestate/item/ynv1wl7o</v>
      </c>
      <c r="D426" t="inlineStr">
        <is>
          <t>שטח מוצג בכותרת</t>
        </is>
      </c>
      <c r="E426" t="inlineStr">
        <is>
          <t>85</t>
        </is>
      </c>
      <c r="F426" t="inlineStr">
        <is>
          <t>2 מ׳ דירת גן 2חדריםקרקע85מ״ר דירת גן 2 חדרים עם חצר ב</t>
        </is>
      </c>
      <c r="G426" t="inlineStr">
        <is>
          <t>תואם</t>
        </is>
      </c>
    </row>
    <row r="427">
      <c r="A427" t="inlineStr">
        <is>
          <t>יד2</t>
        </is>
      </c>
      <c r="B427" t="inlineStr">
        <is>
          <t>ynv1wl7o</t>
        </is>
      </c>
      <c r="C427" s="3" t="str">
        <f>HYPERLINK("https://www.yad2.co.il/realestate/item/ynv1wl7o","https://www.yad2.co.il/realestate/item/ynv1wl7o")</f>
        <v>https://www.yad2.co.il/realestate/item/ynv1wl7o</v>
      </c>
      <c r="D427" t="inlineStr">
        <is>
          <t>קומה</t>
        </is>
      </c>
      <c r="E427" t="inlineStr">
        <is>
          <t>קרקע</t>
        </is>
      </c>
      <c r="F427" t="inlineStr">
        <is>
          <t>2חדריםקרקע85מ״ר</t>
        </is>
      </c>
      <c r="G427" t="inlineStr">
        <is>
          <t>תואם</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אודות הדגימה - About</vt:lpstr>
      <vt:lpstr>יד2 - מכירה והשכרה</vt:lpstr>
      <vt:lpstr>יד2 - פרויקטים</vt:lpstr>
      <vt:lpstr>מדלן - מודעות</vt:lpstr>
      <vt:lpstr>מדלן - פרויקטים</vt:lpstr>
      <vt:lpstr>בדיקת כיסוי</vt:lpstr>
      <vt:lpstr>בדיקת דיוק</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2026-10-31T01:58:42Z</dcterms:created>
  <dcterms:modified xsi:type="dcterms:W3CDTF">2026-10-31T01:58:42Z</dcterms:modified>
</cp:coreProperties>
</file>